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85" activeTab="1"/>
  </bookViews>
  <sheets>
    <sheet name=" งบทดลอง" sheetId="1" r:id="rId1"/>
    <sheet name="รับจ่ายเงินสด" sheetId="2" r:id="rId2"/>
  </sheets>
  <definedNames>
    <definedName name="_xlnm.Print_Area" localSheetId="0">' งบทดลอง'!$A$1:$D$74</definedName>
  </definedNames>
  <calcPr fullCalcOnLoad="1"/>
</workbook>
</file>

<file path=xl/sharedStrings.xml><?xml version="1.0" encoding="utf-8"?>
<sst xmlns="http://schemas.openxmlformats.org/spreadsheetml/2006/main" count="216" uniqueCount="163">
  <si>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</si>
  <si>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</si>
  <si>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มกราคม  2559</t>
  </si>
  <si>
    <t>รายงาน รับ - จ่าย  เงินสด</t>
  </si>
  <si>
    <t>ปีงบประมาณ….2559….</t>
  </si>
  <si>
    <t>จนถึงปัจจุบัน</t>
  </si>
  <si>
    <t>เดือนนี้</t>
  </si>
  <si>
    <t>ประมาณการ</t>
  </si>
  <si>
    <t>เกิดขึ้นจริง</t>
  </si>
  <si>
    <t>รายการ</t>
  </si>
  <si>
    <t>รหัสบัญชี</t>
  </si>
  <si>
    <t xml:space="preserve"> เกิดขึ้นจริง</t>
  </si>
  <si>
    <t>บาท</t>
  </si>
  <si>
    <t xml:space="preserve"> 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</si>
  <si>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</si>
  <si>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</si>
  <si>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</si>
  <si>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</si>
  <si>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</si>
  <si>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</si>
  <si>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</si>
  <si>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</si>
  <si>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</si>
  <si>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</si>
  <si>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</si>
  <si>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</si>
  <si>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</si>
  <si>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</si>
  <si>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</si>
  <si>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</si>
  <si>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-</t>
  </si>
  <si>
    <r>
      <t xml:space="preserve"> เงินอุดหนุนทั่วไป (</t>
    </r>
    <r>
      <rPr>
        <sz val="12"/>
        <rFont val="TH SarabunPSK"/>
        <family val="2"/>
      </rPr>
      <t>กำหนดวัตถุประสงค์)</t>
    </r>
  </si>
  <si>
    <t xml:space="preserve"> เงินอุดหนุนเฉพาะกิจ</t>
  </si>
  <si>
    <t>3000</t>
  </si>
  <si>
    <t xml:space="preserve"> เงินฝากสมทบทุนส่งเสริมอาชีพ</t>
  </si>
  <si>
    <t>014</t>
  </si>
  <si>
    <t xml:space="preserve"> ลูกหนี้เงินยืม</t>
  </si>
  <si>
    <t>090</t>
  </si>
  <si>
    <t xml:space="preserve"> เงินสะสม</t>
  </si>
  <si>
    <t xml:space="preserve"> ลูกหนี้เงินยืมเงินสะสม</t>
  </si>
  <si>
    <t>704</t>
  </si>
  <si>
    <t xml:space="preserve"> เงินรับฝาก (หมายเหตุ 3)</t>
  </si>
  <si>
    <t>900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</si>
  <si>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</si>
  <si>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</si>
  <si>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</si>
  <si>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</si>
  <si>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</si>
  <si>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</si>
  <si>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</si>
  <si>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</si>
  <si>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</si>
  <si>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</si>
  <si>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</si>
  <si>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</si>
  <si>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</si>
  <si>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</si>
  <si>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</si>
  <si>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</si>
  <si>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</si>
  <si>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</si>
  <si>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</si>
  <si>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</si>
  <si>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</si>
  <si>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</si>
  <si>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</si>
  <si>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</si>
  <si>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</si>
  <si>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</si>
  <si>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</si>
  <si>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</si>
  <si>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</si>
  <si>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</si>
  <si>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</si>
  <si>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</si>
  <si>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</si>
  <si>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</si>
  <si>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</si>
  <si>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</si>
  <si>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</si>
  <si>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r>
      <t xml:space="preserve"> งบกลาง </t>
    </r>
    <r>
      <rPr>
        <sz val="12"/>
        <rFont val="TH SarabunPSK"/>
        <family val="2"/>
      </rPr>
      <t>(กำหนดวัตถุประสงค์)</t>
    </r>
  </si>
  <si>
    <r>
      <t xml:space="preserve"> เงินเดือน </t>
    </r>
    <r>
      <rPr>
        <sz val="12"/>
        <rFont val="TH SarabunPSK"/>
        <family val="2"/>
      </rPr>
      <t>(สนันสนุนการถ่ายโอนบุคลากร)</t>
    </r>
  </si>
  <si>
    <r>
      <t xml:space="preserve"> ค่าตอบแทน </t>
    </r>
    <r>
      <rPr>
        <sz val="12"/>
        <rFont val="TH SarabunPSK"/>
        <family val="2"/>
      </rPr>
      <t>(สนันสนุนการถ่ายโอนบุคลากร)</t>
    </r>
  </si>
  <si>
    <r>
      <t xml:space="preserve"> ค่าตอบแทน </t>
    </r>
    <r>
      <rPr>
        <sz val="12"/>
        <rFont val="TH SarabunPSK"/>
        <family val="2"/>
      </rPr>
      <t>(กำหนดวัตถุประสงค์)</t>
    </r>
  </si>
  <si>
    <r>
      <t xml:space="preserve"> เงินอุดหนุน </t>
    </r>
    <r>
      <rPr>
        <sz val="12"/>
        <rFont val="TH SarabunPSK"/>
        <family val="2"/>
      </rPr>
      <t>(กำหนดวัตถุประสงค์)</t>
    </r>
  </si>
  <si>
    <t>6400</t>
  </si>
  <si>
    <r>
      <t xml:space="preserve"> งบกลาง </t>
    </r>
    <r>
      <rPr>
        <sz val="12"/>
        <rFont val="TH SarabunPSK"/>
        <family val="2"/>
      </rPr>
      <t>(อุดหนุนเฉพาะกิจ)</t>
    </r>
  </si>
  <si>
    <t>7000</t>
  </si>
  <si>
    <t xml:space="preserve"> รายจ่ายค้างจ่าย  (หมายเหตุ 2)</t>
  </si>
  <si>
    <t>600</t>
  </si>
  <si>
    <t xml:space="preserve"> ฎีกาค้างจ่าย </t>
  </si>
  <si>
    <t xml:space="preserve"> เงินฝาก กสอ.</t>
  </si>
  <si>
    <t>701</t>
  </si>
  <si>
    <t xml:space="preserve"> เงินสมทบทุนส่งเสริมอาชีพ</t>
  </si>
  <si>
    <t>912</t>
  </si>
  <si>
    <t>รวมรายจ่าย</t>
  </si>
  <si>
    <t xml:space="preserve">       รายรับ       สูงกว่า    รายจ่าย</t>
  </si>
  <si>
    <t>ยอดยกไป</t>
  </si>
  <si>
    <t>องค์การบริหารส่วนจังหวัดสมุทรสาคร</t>
  </si>
  <si>
    <t>งบทดลอง</t>
  </si>
  <si>
    <t>ณ วันที่  31  มกราคม  2559</t>
  </si>
  <si>
    <t>เดบิท</t>
  </si>
  <si>
    <t>เครดิต</t>
  </si>
  <si>
    <t xml:space="preserve">  เงินสด</t>
  </si>
  <si>
    <t>111100</t>
  </si>
  <si>
    <t xml:space="preserve">  เงินฝากธนาคาร   ประเภท  -  ออมทรัพย์/เผื่อเรียก </t>
  </si>
  <si>
    <t>111201</t>
  </si>
  <si>
    <t xml:space="preserve">                                 -  ประจำ  </t>
  </si>
  <si>
    <t>111202</t>
  </si>
  <si>
    <t xml:space="preserve">                                 -  กระแสรายวัน</t>
  </si>
  <si>
    <t>111203</t>
  </si>
  <si>
    <t xml:space="preserve">  เงินฝากสมทบทุนส่งเสริมอาชีพ</t>
  </si>
  <si>
    <t>112003</t>
  </si>
  <si>
    <t xml:space="preserve">  เงินฝาก กสอ.</t>
  </si>
  <si>
    <t>112004</t>
  </si>
  <si>
    <t xml:space="preserve">  ลูกหนี้เงินยืม</t>
  </si>
  <si>
    <t>113100</t>
  </si>
  <si>
    <t xml:space="preserve">  รายได้จากรัฐบาลค้างรับ</t>
  </si>
  <si>
    <t>113200</t>
  </si>
  <si>
    <t xml:space="preserve">  ลูกหนี้เงินยืมเงินสะสม</t>
  </si>
  <si>
    <t>113700</t>
  </si>
  <si>
    <t xml:space="preserve">  รายรับ  (หมายเหตุ 1)</t>
  </si>
  <si>
    <t>190001</t>
  </si>
  <si>
    <t xml:space="preserve">  รายจ่ายค้างจ่าย  (หมายเหตุ 2)</t>
  </si>
  <si>
    <t>211000</t>
  </si>
  <si>
    <t xml:space="preserve">  เงินรับฝาก  (หมายเหตุ 3)</t>
  </si>
  <si>
    <t>215000</t>
  </si>
  <si>
    <t xml:space="preserve">  เงินสมทบทุนส่งเสริมอาชีพ</t>
  </si>
  <si>
    <t>215999</t>
  </si>
  <si>
    <t xml:space="preserve">  เงินสะสม</t>
  </si>
  <si>
    <t>310000</t>
  </si>
  <si>
    <t xml:space="preserve">  เงินทุนสำรองเงินสะสม</t>
  </si>
  <si>
    <t>320000</t>
  </si>
  <si>
    <t xml:space="preserve">  งบกลาง</t>
  </si>
  <si>
    <t>511000</t>
  </si>
  <si>
    <t xml:space="preserve">  เงินเดือน (ฝ่ายการเมือง)</t>
  </si>
  <si>
    <t>521000</t>
  </si>
  <si>
    <t xml:space="preserve">  เงินเดือน (ฝ่ายประจำ)</t>
  </si>
  <si>
    <t>522000</t>
  </si>
  <si>
    <t xml:space="preserve">  ค่าตอบแทน</t>
  </si>
  <si>
    <t>531000</t>
  </si>
  <si>
    <t xml:space="preserve">  ค่าใช้สอย</t>
  </si>
  <si>
    <t>532000</t>
  </si>
  <si>
    <t xml:space="preserve">  ค่าวัสดุ</t>
  </si>
  <si>
    <t>533000</t>
  </si>
  <si>
    <t xml:space="preserve">  ค่าสาธารณูปโภค</t>
  </si>
  <si>
    <t>534000</t>
  </si>
  <si>
    <t xml:space="preserve">  ค่าครุภัณฑ์</t>
  </si>
  <si>
    <t>541000</t>
  </si>
  <si>
    <t xml:space="preserve">  ค่าที่ดินและสิ่งก่อสร้าง</t>
  </si>
  <si>
    <t>542000</t>
  </si>
  <si>
    <t xml:space="preserve">  รายจ่ายอื่น</t>
  </si>
  <si>
    <t>551000</t>
  </si>
  <si>
    <t xml:space="preserve">  เงินอุดหนุน</t>
  </si>
  <si>
    <t>561000</t>
  </si>
  <si>
    <t xml:space="preserve">  งบกลาง-กำหนดวัตถุประสงค์/เฉพาะกิจ</t>
  </si>
  <si>
    <t>711000</t>
  </si>
  <si>
    <t xml:space="preserve">  เงินเดือน-กำหนดวัตถุประสงค์</t>
  </si>
  <si>
    <t>722000</t>
  </si>
  <si>
    <t xml:space="preserve">  ค่าตอบแทน-กำหนดวัตถุประสงค์</t>
  </si>
  <si>
    <t>731000</t>
  </si>
  <si>
    <t xml:space="preserve">  เงินอุดหนุน-กำหนดวัตถุประสงค์</t>
  </si>
  <si>
    <t>761000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</si>
</sst>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6"/>
      <name val="AngsanaUPC"/>
      <family val="0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u val="single"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4" fontId="2" fillId="0" borderId="1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center"/>
    </xf>
    <xf numFmtId="43" fontId="2" fillId="0" borderId="16" xfId="39" applyFont="1" applyBorder="1" applyAlignment="1">
      <alignment horizontal="right"/>
    </xf>
    <xf numFmtId="43" fontId="2" fillId="0" borderId="16" xfId="36" applyFont="1" applyBorder="1" applyAlignment="1">
      <alignment horizontal="right"/>
    </xf>
    <xf numFmtId="4" fontId="2" fillId="0" borderId="0" xfId="0" applyNumberFormat="1" applyFont="1" applyAlignment="1">
      <alignment/>
    </xf>
    <xf numFmtId="43" fontId="2" fillId="0" borderId="0" xfId="39" applyFont="1" applyAlignment="1">
      <alignment/>
    </xf>
    <xf numFmtId="4" fontId="2" fillId="0" borderId="16" xfId="0" applyNumberFormat="1" applyFont="1" applyBorder="1" applyAlignment="1">
      <alignment horizontal="center"/>
    </xf>
    <xf numFmtId="43" fontId="2" fillId="0" borderId="19" xfId="36" applyFont="1" applyBorder="1" applyAlignment="1">
      <alignment horizontal="right"/>
    </xf>
    <xf numFmtId="43" fontId="2" fillId="0" borderId="16" xfId="39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3" fontId="2" fillId="0" borderId="16" xfId="39" applyFont="1" applyBorder="1" applyAlignment="1">
      <alignment/>
    </xf>
    <xf numFmtId="4" fontId="3" fillId="0" borderId="20" xfId="0" applyNumberFormat="1" applyFont="1" applyBorder="1" applyAlignment="1">
      <alignment horizontal="right"/>
    </xf>
    <xf numFmtId="4" fontId="3" fillId="0" borderId="21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9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4" fontId="2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2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22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2" fillId="0" borderId="16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16" xfId="38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6" xfId="38" applyFont="1" applyBorder="1" applyAlignment="1">
      <alignment/>
    </xf>
    <xf numFmtId="43" fontId="2" fillId="0" borderId="0" xfId="36" applyFont="1" applyAlignment="1">
      <alignment/>
    </xf>
    <xf numFmtId="43" fontId="2" fillId="0" borderId="16" xfId="38" applyFont="1" applyBorder="1" applyAlignment="1">
      <alignment horizontal="center"/>
    </xf>
    <xf numFmtId="0" fontId="2" fillId="0" borderId="22" xfId="0" applyFont="1" applyBorder="1" applyAlignment="1">
      <alignment/>
    </xf>
    <xf numFmtId="43" fontId="2" fillId="0" borderId="22" xfId="38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3" fontId="2" fillId="0" borderId="0" xfId="38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3" fontId="2" fillId="0" borderId="0" xfId="38" applyFont="1" applyBorder="1" applyAlignment="1">
      <alignment horizontal="center"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/>
    </xf>
    <xf numFmtId="43" fontId="2" fillId="0" borderId="0" xfId="38" applyFont="1" applyBorder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3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2" sqref="A2:D2"/>
    </sheetView>
  </sheetViews>
  <sheetFormatPr defaultColWidth="9.140625" defaultRowHeight="21.75" customHeight="1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16384" width="9.140625" style="1" customWidth="1"/>
  </cols>
  <sheetData>
    <row r="1" spans="1:4" ht="21.75" customHeight="1">
      <c r="A1" s="100" t="s">
        <v>98</v>
      </c>
      <c r="B1" s="100"/>
      <c r="C1" s="100"/>
      <c r="D1" s="100"/>
    </row>
    <row r="2" spans="1:4" ht="21.75" customHeight="1">
      <c r="A2" s="100" t="s">
        <v>99</v>
      </c>
      <c r="B2" s="100"/>
      <c r="C2" s="100"/>
      <c r="D2" s="100"/>
    </row>
    <row r="3" spans="1:4" ht="21.75" customHeight="1">
      <c r="A3" s="106" t="s">
        <v>100</v>
      </c>
      <c r="B3" s="106"/>
      <c r="C3" s="106"/>
      <c r="D3" s="106"/>
    </row>
    <row r="4" spans="1:4" ht="21.75" customHeight="1">
      <c r="A4" s="77" t="s">
        <v>9</v>
      </c>
      <c r="B4" s="77" t="s">
        <v>10</v>
      </c>
      <c r="C4" s="77" t="s">
        <v>101</v>
      </c>
      <c r="D4" s="77" t="s">
        <v>102</v>
      </c>
    </row>
    <row r="5" spans="1:4" ht="21.75" customHeight="1">
      <c r="A5" s="78" t="s">
        <v>103</v>
      </c>
      <c r="B5" s="79" t="s">
        <v>104</v>
      </c>
      <c r="C5" s="80">
        <v>0</v>
      </c>
      <c r="D5" s="81"/>
    </row>
    <row r="6" spans="1:4" ht="21.75" customHeight="1">
      <c r="A6" s="20" t="s">
        <v>105</v>
      </c>
      <c r="B6" s="23" t="s">
        <v>106</v>
      </c>
      <c r="C6" s="26">
        <v>91551537.14</v>
      </c>
      <c r="D6" s="82"/>
    </row>
    <row r="7" spans="1:4" ht="21.75" customHeight="1">
      <c r="A7" s="20" t="s">
        <v>107</v>
      </c>
      <c r="B7" s="23" t="s">
        <v>108</v>
      </c>
      <c r="C7" s="26">
        <f>680384158.81+673681818.62+52474517.85</f>
        <v>1406540495.2799997</v>
      </c>
      <c r="D7" s="20"/>
    </row>
    <row r="8" spans="1:4" ht="21.75" customHeight="1">
      <c r="A8" s="20" t="s">
        <v>109</v>
      </c>
      <c r="B8" s="23" t="s">
        <v>110</v>
      </c>
      <c r="C8" s="83">
        <v>0</v>
      </c>
      <c r="D8" s="82"/>
    </row>
    <row r="9" spans="1:4" ht="21.75" customHeight="1">
      <c r="A9" s="20" t="s">
        <v>111</v>
      </c>
      <c r="B9" s="23" t="s">
        <v>112</v>
      </c>
      <c r="C9" s="84">
        <v>42458.65</v>
      </c>
      <c r="D9" s="82"/>
    </row>
    <row r="10" spans="1:4" ht="21.75" customHeight="1">
      <c r="A10" s="20" t="s">
        <v>113</v>
      </c>
      <c r="B10" s="23" t="s">
        <v>114</v>
      </c>
      <c r="C10" s="82">
        <v>118361474.38</v>
      </c>
      <c r="D10" s="82"/>
    </row>
    <row r="11" spans="1:4" ht="21.75" customHeight="1">
      <c r="A11" s="20" t="s">
        <v>115</v>
      </c>
      <c r="B11" s="23" t="s">
        <v>116</v>
      </c>
      <c r="C11" s="82">
        <v>241000</v>
      </c>
      <c r="D11" s="82"/>
    </row>
    <row r="12" spans="1:4" ht="21.75" customHeight="1">
      <c r="A12" s="20" t="s">
        <v>117</v>
      </c>
      <c r="B12" s="23" t="s">
        <v>118</v>
      </c>
      <c r="C12" s="82">
        <v>12748900</v>
      </c>
      <c r="D12" s="82"/>
    </row>
    <row r="13" spans="1:4" ht="21.75" customHeight="1">
      <c r="A13" s="20" t="s">
        <v>119</v>
      </c>
      <c r="B13" s="23" t="s">
        <v>120</v>
      </c>
      <c r="C13" s="82">
        <v>985375.08</v>
      </c>
      <c r="D13" s="82"/>
    </row>
    <row r="14" spans="1:4" ht="21.75" customHeight="1">
      <c r="A14" s="20" t="s">
        <v>121</v>
      </c>
      <c r="B14" s="23" t="s">
        <v>122</v>
      </c>
      <c r="D14" s="82">
        <v>227496794.55</v>
      </c>
    </row>
    <row r="15" spans="1:4" ht="21.75" customHeight="1">
      <c r="A15" s="20" t="s">
        <v>123</v>
      </c>
      <c r="B15" s="23" t="s">
        <v>124</v>
      </c>
      <c r="D15" s="82">
        <v>285041709.5</v>
      </c>
    </row>
    <row r="16" spans="1:4" ht="21.75" customHeight="1">
      <c r="A16" s="20" t="s">
        <v>125</v>
      </c>
      <c r="B16" s="23" t="s">
        <v>126</v>
      </c>
      <c r="C16" s="82"/>
      <c r="D16" s="82">
        <v>6852981.7</v>
      </c>
    </row>
    <row r="17" spans="1:4" ht="21.75" customHeight="1">
      <c r="A17" s="20" t="s">
        <v>127</v>
      </c>
      <c r="B17" s="23" t="s">
        <v>128</v>
      </c>
      <c r="C17" s="82"/>
      <c r="D17" s="84">
        <v>42458.65</v>
      </c>
    </row>
    <row r="18" spans="1:4" ht="21.75" customHeight="1">
      <c r="A18" s="20" t="s">
        <v>129</v>
      </c>
      <c r="B18" s="23" t="s">
        <v>130</v>
      </c>
      <c r="C18" s="82"/>
      <c r="D18" s="82">
        <v>886290165.3</v>
      </c>
    </row>
    <row r="19" spans="1:4" ht="21.75" customHeight="1">
      <c r="A19" s="20" t="s">
        <v>131</v>
      </c>
      <c r="B19" s="23" t="s">
        <v>132</v>
      </c>
      <c r="C19" s="82"/>
      <c r="D19" s="82">
        <v>328111135.29</v>
      </c>
    </row>
    <row r="20" spans="1:4" ht="21.75" customHeight="1">
      <c r="A20" s="20" t="s">
        <v>133</v>
      </c>
      <c r="B20" s="23" t="s">
        <v>134</v>
      </c>
      <c r="C20" s="82">
        <f>4752097.64+140267.8</f>
        <v>4892365.4399999995</v>
      </c>
      <c r="D20" s="82"/>
    </row>
    <row r="21" spans="1:4" ht="21.75" customHeight="1">
      <c r="A21" s="20" t="s">
        <v>135</v>
      </c>
      <c r="B21" s="23" t="s">
        <v>136</v>
      </c>
      <c r="C21" s="82">
        <v>2988040</v>
      </c>
      <c r="D21" s="82"/>
    </row>
    <row r="22" spans="1:4" ht="21.75" customHeight="1">
      <c r="A22" s="20" t="s">
        <v>137</v>
      </c>
      <c r="B22" s="23" t="s">
        <v>138</v>
      </c>
      <c r="C22" s="82">
        <v>27684494.12</v>
      </c>
      <c r="D22" s="82"/>
    </row>
    <row r="23" spans="1:4" ht="21.75" customHeight="1">
      <c r="A23" s="20" t="s">
        <v>139</v>
      </c>
      <c r="B23" s="23" t="s">
        <v>140</v>
      </c>
      <c r="C23" s="84">
        <v>460983.39</v>
      </c>
      <c r="D23" s="82"/>
    </row>
    <row r="24" spans="1:4" ht="21.75" customHeight="1">
      <c r="A24" s="20" t="s">
        <v>141</v>
      </c>
      <c r="B24" s="23" t="s">
        <v>142</v>
      </c>
      <c r="C24" s="84">
        <f>4033645.09+3577085</f>
        <v>7610730.09</v>
      </c>
      <c r="D24" s="82"/>
    </row>
    <row r="25" spans="1:4" ht="21.75" customHeight="1">
      <c r="A25" s="20" t="s">
        <v>143</v>
      </c>
      <c r="B25" s="23" t="s">
        <v>144</v>
      </c>
      <c r="C25" s="84">
        <f>1095213.58+257014.8</f>
        <v>1352228.3800000001</v>
      </c>
      <c r="D25" s="82"/>
    </row>
    <row r="26" spans="1:4" ht="21.75" customHeight="1">
      <c r="A26" s="20" t="s">
        <v>145</v>
      </c>
      <c r="B26" s="23" t="s">
        <v>146</v>
      </c>
      <c r="C26" s="84">
        <f>2235155.28+161717.6</f>
        <v>2396872.88</v>
      </c>
      <c r="D26" s="82"/>
    </row>
    <row r="27" spans="1:4" ht="21.75" customHeight="1">
      <c r="A27" s="20" t="s">
        <v>147</v>
      </c>
      <c r="B27" s="23" t="s">
        <v>148</v>
      </c>
      <c r="C27" s="84">
        <v>279650</v>
      </c>
      <c r="D27" s="82"/>
    </row>
    <row r="28" spans="1:4" ht="21.75" customHeight="1">
      <c r="A28" s="20" t="s">
        <v>149</v>
      </c>
      <c r="B28" s="23" t="s">
        <v>150</v>
      </c>
      <c r="C28" s="84">
        <v>70016</v>
      </c>
      <c r="D28" s="82"/>
    </row>
    <row r="29" spans="1:4" ht="21.75" customHeight="1">
      <c r="A29" s="20" t="s">
        <v>151</v>
      </c>
      <c r="B29" s="23" t="s">
        <v>152</v>
      </c>
      <c r="C29" s="84">
        <v>150000</v>
      </c>
      <c r="D29" s="82"/>
    </row>
    <row r="30" spans="1:4" ht="21.75" customHeight="1">
      <c r="A30" s="20" t="s">
        <v>153</v>
      </c>
      <c r="B30" s="23" t="s">
        <v>154</v>
      </c>
      <c r="C30" s="84">
        <v>46364760</v>
      </c>
      <c r="D30" s="82"/>
    </row>
    <row r="31" spans="1:4" ht="21" customHeight="1">
      <c r="A31" s="20" t="s">
        <v>155</v>
      </c>
      <c r="B31" s="23" t="s">
        <v>156</v>
      </c>
      <c r="C31" s="84">
        <f>26056+2279742.16</f>
        <v>2305798.16</v>
      </c>
      <c r="D31" s="82"/>
    </row>
    <row r="32" spans="1:4" ht="21" customHeight="1">
      <c r="A32" s="20" t="s">
        <v>157</v>
      </c>
      <c r="B32" s="23" t="s">
        <v>158</v>
      </c>
      <c r="C32" s="84">
        <v>60440</v>
      </c>
      <c r="D32" s="82"/>
    </row>
    <row r="33" spans="1:4" ht="21" customHeight="1">
      <c r="A33" s="20" t="s">
        <v>159</v>
      </c>
      <c r="B33" s="23" t="s">
        <v>160</v>
      </c>
      <c r="C33" s="84">
        <f>10500+97126+34000</f>
        <v>141626</v>
      </c>
      <c r="D33" s="82"/>
    </row>
    <row r="34" spans="1:4" ht="21" customHeight="1">
      <c r="A34" s="20" t="s">
        <v>161</v>
      </c>
      <c r="B34" s="23" t="s">
        <v>162</v>
      </c>
      <c r="C34" s="84">
        <v>6606000</v>
      </c>
      <c r="D34" s="82"/>
    </row>
    <row r="35" spans="1:4" ht="21.75" customHeight="1">
      <c r="A35" s="20"/>
      <c r="B35" s="23"/>
      <c r="C35" s="82"/>
      <c r="D35" s="82"/>
    </row>
    <row r="36" spans="1:4" ht="21.75" customHeight="1">
      <c r="A36" s="20"/>
      <c r="B36" s="85"/>
      <c r="C36" s="86">
        <f>SUM(C5:C35)</f>
        <v>1733835244.99</v>
      </c>
      <c r="D36" s="86">
        <f>SUM(D14:D30)</f>
        <v>1733835244.9899998</v>
      </c>
    </row>
    <row r="38" ht="21.75" customHeight="1">
      <c r="A38" s="1" t="s">
        <v>13</v>
      </c>
    </row>
    <row r="39" spans="1:3" ht="21.75" customHeight="1">
      <c r="A39" s="49"/>
      <c r="B39" s="49"/>
      <c r="C39" s="49"/>
    </row>
    <row r="40" spans="1:4" ht="21.75" customHeight="1">
      <c r="A40" s="107"/>
      <c r="B40" s="107"/>
      <c r="C40" s="107"/>
      <c r="D40" s="107"/>
    </row>
    <row r="41" spans="1:4" ht="21.75" customHeight="1">
      <c r="A41" s="107"/>
      <c r="B41" s="107"/>
      <c r="C41" s="107"/>
      <c r="D41" s="107"/>
    </row>
    <row r="42" spans="1:4" ht="21.75" customHeight="1">
      <c r="A42" s="107"/>
      <c r="B42" s="107"/>
      <c r="C42" s="107"/>
      <c r="D42" s="107"/>
    </row>
    <row r="43" spans="1:4" ht="21.75" customHeight="1">
      <c r="A43" s="46"/>
      <c r="B43" s="46"/>
      <c r="C43" s="46"/>
      <c r="D43" s="46"/>
    </row>
    <row r="44" spans="1:3" ht="21.75" customHeight="1">
      <c r="A44" s="87"/>
      <c r="B44" s="87"/>
      <c r="C44" s="87"/>
    </row>
    <row r="45" spans="1:4" ht="21.75" customHeight="1">
      <c r="A45" s="88"/>
      <c r="B45" s="89"/>
      <c r="C45" s="90"/>
      <c r="D45" s="91"/>
    </row>
    <row r="46" spans="1:4" ht="21.75" customHeight="1">
      <c r="A46" s="88"/>
      <c r="B46" s="89"/>
      <c r="C46" s="92"/>
      <c r="D46" s="91"/>
    </row>
    <row r="47" spans="1:4" ht="21.75" customHeight="1">
      <c r="A47" s="49"/>
      <c r="B47" s="93"/>
      <c r="C47" s="94"/>
      <c r="D47" s="95"/>
    </row>
    <row r="48" spans="1:4" ht="21.75" customHeight="1">
      <c r="A48" s="49"/>
      <c r="B48" s="93"/>
      <c r="C48" s="96"/>
      <c r="D48" s="95"/>
    </row>
    <row r="49" spans="1:4" ht="21.75" customHeight="1">
      <c r="A49" s="49"/>
      <c r="B49" s="93"/>
      <c r="C49" s="94"/>
      <c r="D49" s="95"/>
    </row>
    <row r="50" spans="1:4" ht="21.75" customHeight="1">
      <c r="A50" s="49"/>
      <c r="B50" s="93"/>
      <c r="C50" s="94"/>
      <c r="D50" s="49"/>
    </row>
    <row r="51" spans="1:4" ht="21.75" customHeight="1">
      <c r="A51" s="49"/>
      <c r="B51" s="93"/>
      <c r="C51" s="95"/>
      <c r="D51" s="95"/>
    </row>
    <row r="52" spans="1:4" ht="21.75" customHeight="1">
      <c r="A52" s="49"/>
      <c r="B52" s="93"/>
      <c r="C52" s="95"/>
      <c r="D52" s="95"/>
    </row>
    <row r="53" spans="1:4" ht="21.75" customHeight="1">
      <c r="A53" s="49"/>
      <c r="B53" s="93"/>
      <c r="C53" s="95"/>
      <c r="D53" s="95"/>
    </row>
    <row r="54" spans="1:4" ht="21.75" customHeight="1">
      <c r="A54" s="49"/>
      <c r="B54" s="93"/>
      <c r="C54" s="95"/>
      <c r="D54" s="94"/>
    </row>
    <row r="55" spans="1:4" ht="21.75" customHeight="1">
      <c r="A55" s="49"/>
      <c r="B55" s="93"/>
      <c r="C55" s="95"/>
      <c r="D55" s="94"/>
    </row>
    <row r="56" spans="1:4" ht="21.75" customHeight="1">
      <c r="A56" s="49"/>
      <c r="B56" s="93"/>
      <c r="C56" s="95"/>
      <c r="D56" s="94"/>
    </row>
    <row r="57" spans="1:4" ht="21.75" customHeight="1">
      <c r="A57" s="49"/>
      <c r="B57" s="93"/>
      <c r="C57" s="95"/>
      <c r="D57" s="94"/>
    </row>
    <row r="58" spans="1:4" ht="21.75" customHeight="1">
      <c r="A58" s="49"/>
      <c r="B58" s="93"/>
      <c r="C58" s="95"/>
      <c r="D58" s="94"/>
    </row>
    <row r="59" spans="1:4" ht="21.75" customHeight="1">
      <c r="A59" s="49"/>
      <c r="B59" s="93"/>
      <c r="C59" s="95"/>
      <c r="D59" s="95"/>
    </row>
    <row r="60" spans="1:4" ht="21.75" customHeight="1">
      <c r="A60" s="49"/>
      <c r="B60" s="93"/>
      <c r="C60" s="95"/>
      <c r="D60" s="95"/>
    </row>
    <row r="61" spans="1:4" ht="21.75" customHeight="1">
      <c r="A61" s="49"/>
      <c r="B61" s="93"/>
      <c r="C61" s="95"/>
      <c r="D61" s="95"/>
    </row>
    <row r="62" spans="1:4" ht="21.75" customHeight="1">
      <c r="A62" s="49"/>
      <c r="B62" s="49"/>
      <c r="C62" s="97"/>
      <c r="D62" s="97"/>
    </row>
    <row r="63" spans="1:4" ht="21.75" customHeight="1">
      <c r="A63" s="49"/>
      <c r="B63" s="49"/>
      <c r="C63" s="49"/>
      <c r="D63" s="49"/>
    </row>
    <row r="64" spans="1:4" ht="21.75" customHeight="1">
      <c r="A64" s="49"/>
      <c r="B64" s="49"/>
      <c r="C64" s="49"/>
      <c r="D64" s="49"/>
    </row>
    <row r="65" spans="1:4" ht="21.75" customHeight="1">
      <c r="A65" s="49"/>
      <c r="B65" s="49"/>
      <c r="C65" s="49"/>
      <c r="D65" s="49"/>
    </row>
    <row r="66" spans="1:4" ht="21.75" customHeight="1">
      <c r="A66" s="49"/>
      <c r="B66" s="49"/>
      <c r="C66" s="49"/>
      <c r="D66" s="49"/>
    </row>
    <row r="67" spans="1:4" ht="21.75" customHeight="1">
      <c r="A67" s="49"/>
      <c r="B67" s="49"/>
      <c r="C67" s="49"/>
      <c r="D67" s="49"/>
    </row>
    <row r="68" spans="1:4" ht="21.75" customHeight="1">
      <c r="A68" s="49"/>
      <c r="B68" s="49"/>
      <c r="C68" s="49"/>
      <c r="D68" s="49"/>
    </row>
    <row r="69" spans="1:4" ht="21.75" customHeight="1">
      <c r="A69" s="49"/>
      <c r="B69" s="49"/>
      <c r="C69" s="49"/>
      <c r="D69" s="49"/>
    </row>
    <row r="70" spans="1:4" ht="21.75" customHeight="1">
      <c r="A70" s="49"/>
      <c r="B70" s="49"/>
      <c r="C70" s="49"/>
      <c r="D70" s="49"/>
    </row>
  </sheetData>
  <sheetProtection/>
  <mergeCells count="6">
    <mergeCell ref="A42:D42"/>
    <mergeCell ref="A1:D1"/>
    <mergeCell ref="A2:D2"/>
    <mergeCell ref="A3:D3"/>
    <mergeCell ref="A40:D40"/>
    <mergeCell ref="A41:D41"/>
  </mergeCells>
  <printOptions/>
  <pageMargins left="0.86" right="0.35433070866141736" top="0.7" bottom="0" header="0.68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1"/>
  <sheetViews>
    <sheetView tabSelected="1" zoomScaleSheetLayoutView="100" zoomScalePageLayoutView="0" workbookViewId="0" topLeftCell="A1">
      <selection activeCell="A3" sqref="A3:E3"/>
    </sheetView>
  </sheetViews>
  <sheetFormatPr defaultColWidth="9.140625" defaultRowHeight="23.25" customHeight="1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2" spans="1:5" ht="23.25" customHeight="1">
      <c r="A2" s="1" t="s">
        <v>0</v>
      </c>
      <c r="C2" s="2"/>
      <c r="D2" s="1" t="s">
        <v>1</v>
      </c>
      <c r="E2" s="3" t="s">
        <v>2</v>
      </c>
    </row>
    <row r="3" spans="1:5" ht="23.25" customHeight="1">
      <c r="A3" s="100" t="s">
        <v>3</v>
      </c>
      <c r="B3" s="100"/>
      <c r="C3" s="100"/>
      <c r="D3" s="100"/>
      <c r="E3" s="100"/>
    </row>
    <row r="4" ht="23.25" customHeight="1">
      <c r="D4" s="1" t="s">
        <v>4</v>
      </c>
    </row>
    <row r="5" spans="1:5" ht="23.25" customHeight="1" thickBot="1">
      <c r="A5" s="4"/>
      <c r="B5" s="4"/>
      <c r="C5" s="101"/>
      <c r="D5" s="101"/>
      <c r="E5" s="101"/>
    </row>
    <row r="6" spans="1:5" ht="23.25" customHeight="1" thickTop="1">
      <c r="A6" s="102" t="s">
        <v>5</v>
      </c>
      <c r="B6" s="103"/>
      <c r="C6" s="5"/>
      <c r="D6" s="6"/>
      <c r="E6" s="7" t="s">
        <v>6</v>
      </c>
    </row>
    <row r="7" spans="1:5" ht="23.25" customHeight="1">
      <c r="A7" s="8" t="s">
        <v>7</v>
      </c>
      <c r="B7" s="9" t="s">
        <v>8</v>
      </c>
      <c r="C7" s="10" t="s">
        <v>9</v>
      </c>
      <c r="D7" s="11" t="s">
        <v>10</v>
      </c>
      <c r="E7" s="11" t="s">
        <v>11</v>
      </c>
    </row>
    <row r="8" spans="1:5" ht="23.25" customHeight="1" thickBot="1">
      <c r="A8" s="12" t="s">
        <v>12</v>
      </c>
      <c r="B8" s="13" t="s">
        <v>12</v>
      </c>
      <c r="C8" s="4"/>
      <c r="D8" s="14"/>
      <c r="E8" s="13" t="s">
        <v>12</v>
      </c>
    </row>
    <row r="9" spans="1:5" ht="23.25" customHeight="1" thickTop="1">
      <c r="A9" s="15" t="s">
        <v>13</v>
      </c>
      <c r="B9" s="16">
        <v>1450243341.7400005</v>
      </c>
      <c r="C9" s="17" t="s">
        <v>14</v>
      </c>
      <c r="D9" s="18"/>
      <c r="E9" s="16">
        <v>1455018120.48</v>
      </c>
    </row>
    <row r="10" spans="1:5" ht="23.25" customHeight="1">
      <c r="A10" s="19"/>
      <c r="B10" s="20"/>
      <c r="C10" s="1" t="s">
        <v>15</v>
      </c>
      <c r="D10" s="20"/>
      <c r="E10" s="20"/>
    </row>
    <row r="11" spans="1:5" ht="23.25" customHeight="1">
      <c r="A11" s="21">
        <v>59000000</v>
      </c>
      <c r="B11" s="22">
        <f>18804680.55+5358408.34</f>
        <v>24163088.89</v>
      </c>
      <c r="C11" s="1" t="s">
        <v>16</v>
      </c>
      <c r="D11" s="23" t="s">
        <v>17</v>
      </c>
      <c r="E11" s="22">
        <v>5358408.34</v>
      </c>
    </row>
    <row r="12" spans="1:5" ht="23.25" customHeight="1">
      <c r="A12" s="21">
        <v>1300000</v>
      </c>
      <c r="B12" s="21">
        <f>173674+47266</f>
        <v>220940</v>
      </c>
      <c r="C12" s="1" t="s">
        <v>18</v>
      </c>
      <c r="D12" s="23" t="s">
        <v>19</v>
      </c>
      <c r="E12" s="21">
        <v>47266</v>
      </c>
    </row>
    <row r="13" spans="1:5" ht="23.25" customHeight="1">
      <c r="A13" s="21">
        <v>20150000</v>
      </c>
      <c r="B13" s="21">
        <f>7911711.76+447808.96</f>
        <v>8359520.72</v>
      </c>
      <c r="C13" s="1" t="s">
        <v>20</v>
      </c>
      <c r="D13" s="23" t="s">
        <v>21</v>
      </c>
      <c r="E13" s="21">
        <v>447808.96</v>
      </c>
    </row>
    <row r="14" spans="1:5" ht="23.25" customHeight="1">
      <c r="A14" s="21">
        <v>2330000</v>
      </c>
      <c r="B14" s="24">
        <f>1180391+153033.83</f>
        <v>1333424.83</v>
      </c>
      <c r="C14" s="1" t="s">
        <v>22</v>
      </c>
      <c r="D14" s="23" t="s">
        <v>23</v>
      </c>
      <c r="E14" s="24">
        <v>153033.83</v>
      </c>
    </row>
    <row r="15" spans="1:5" ht="23.25" customHeight="1">
      <c r="A15" s="21">
        <v>20000</v>
      </c>
      <c r="B15" s="25">
        <v>0</v>
      </c>
      <c r="C15" s="1" t="s">
        <v>24</v>
      </c>
      <c r="D15" s="23" t="s">
        <v>25</v>
      </c>
      <c r="E15" s="24">
        <v>0</v>
      </c>
    </row>
    <row r="16" spans="1:5" ht="23.25" customHeight="1">
      <c r="A16" s="21">
        <v>545000000</v>
      </c>
      <c r="B16" s="21">
        <f>70520597.01+28513192.86</f>
        <v>99033789.87</v>
      </c>
      <c r="C16" s="1" t="s">
        <v>26</v>
      </c>
      <c r="D16" s="23" t="s">
        <v>27</v>
      </c>
      <c r="E16" s="21">
        <v>28513192.86</v>
      </c>
    </row>
    <row r="17" spans="1:5" ht="23.25" customHeight="1">
      <c r="A17" s="21">
        <v>112200000</v>
      </c>
      <c r="B17" s="25">
        <f>40205030+37060211</f>
        <v>77265241</v>
      </c>
      <c r="C17" s="1" t="s">
        <v>28</v>
      </c>
      <c r="D17" s="23" t="s">
        <v>29</v>
      </c>
      <c r="E17" s="24">
        <v>37060211</v>
      </c>
    </row>
    <row r="18" spans="1:5" ht="23.25" customHeight="1">
      <c r="A18" s="28" t="s">
        <v>30</v>
      </c>
      <c r="B18" s="29">
        <f>8750426.62+8344306.62</f>
        <v>17094733.24</v>
      </c>
      <c r="C18" s="1" t="s">
        <v>31</v>
      </c>
      <c r="D18" s="23" t="s">
        <v>29</v>
      </c>
      <c r="E18" s="24">
        <f>8350820.62-6514</f>
        <v>8344306.62</v>
      </c>
    </row>
    <row r="19" spans="1:5" ht="23.25" customHeight="1">
      <c r="A19" s="30" t="s">
        <v>30</v>
      </c>
      <c r="B19" s="31">
        <f>19542+6514</f>
        <v>26056</v>
      </c>
      <c r="C19" s="1" t="s">
        <v>32</v>
      </c>
      <c r="D19" s="23" t="s">
        <v>33</v>
      </c>
      <c r="E19" s="32">
        <v>6514</v>
      </c>
    </row>
    <row r="20" spans="1:5" ht="23.25" customHeight="1" thickBot="1">
      <c r="A20" s="33">
        <f>SUM(A11:A19)</f>
        <v>740000000</v>
      </c>
      <c r="B20" s="34">
        <f>SUM(B11:B19)</f>
        <v>227496794.55</v>
      </c>
      <c r="C20" s="35"/>
      <c r="D20" s="36" t="s">
        <v>13</v>
      </c>
      <c r="E20" s="33">
        <f>SUM(E11:E19)</f>
        <v>79930741.61000001</v>
      </c>
    </row>
    <row r="21" spans="1:5" ht="23.25" customHeight="1" thickTop="1">
      <c r="A21" s="37"/>
      <c r="B21" s="31"/>
      <c r="C21" s="38"/>
      <c r="D21" s="23"/>
      <c r="E21" s="39"/>
    </row>
    <row r="22" spans="1:5" ht="23.25" customHeight="1">
      <c r="A22" s="31"/>
      <c r="B22" s="21">
        <v>832.52</v>
      </c>
      <c r="C22" s="1" t="s">
        <v>34</v>
      </c>
      <c r="D22" s="23" t="s">
        <v>35</v>
      </c>
      <c r="E22" s="24">
        <v>0</v>
      </c>
    </row>
    <row r="23" spans="1:5" ht="23.25" customHeight="1">
      <c r="A23" s="31"/>
      <c r="B23" s="21">
        <f>358235+956895</f>
        <v>1315130</v>
      </c>
      <c r="C23" s="1" t="s">
        <v>36</v>
      </c>
      <c r="D23" s="23" t="s">
        <v>37</v>
      </c>
      <c r="E23" s="24">
        <v>956895</v>
      </c>
    </row>
    <row r="24" spans="1:5" ht="23.25" customHeight="1">
      <c r="A24" s="40"/>
      <c r="B24" s="21">
        <v>523570.72</v>
      </c>
      <c r="C24" s="1" t="s">
        <v>38</v>
      </c>
      <c r="D24" s="11">
        <v>700</v>
      </c>
      <c r="E24" s="24">
        <v>0</v>
      </c>
    </row>
    <row r="25" spans="1:5" ht="23.25" customHeight="1">
      <c r="A25" s="40"/>
      <c r="B25" s="21">
        <f>582963.54+49138</f>
        <v>632101.54</v>
      </c>
      <c r="C25" s="19" t="s">
        <v>39</v>
      </c>
      <c r="D25" s="23" t="s">
        <v>40</v>
      </c>
      <c r="E25" s="24">
        <v>49138</v>
      </c>
    </row>
    <row r="26" spans="1:5" ht="23.25" customHeight="1">
      <c r="A26" s="40"/>
      <c r="B26" s="21">
        <f>3991443.89+1109096.08</f>
        <v>5100539.970000001</v>
      </c>
      <c r="C26" s="1" t="s">
        <v>41</v>
      </c>
      <c r="D26" s="23" t="s">
        <v>42</v>
      </c>
      <c r="E26" s="21">
        <v>1109096.08</v>
      </c>
    </row>
    <row r="27" spans="1:5" ht="23.25" customHeight="1">
      <c r="A27" s="40"/>
      <c r="B27" s="21"/>
      <c r="D27" s="23"/>
      <c r="E27" s="39"/>
    </row>
    <row r="28" spans="1:5" ht="23.25" customHeight="1">
      <c r="A28" s="40"/>
      <c r="B28" s="21"/>
      <c r="D28" s="23"/>
      <c r="E28" s="21"/>
    </row>
    <row r="29" spans="1:5" ht="23.25" customHeight="1">
      <c r="A29" s="40" t="s">
        <v>13</v>
      </c>
      <c r="B29" s="41">
        <f>SUM(B21:B28)</f>
        <v>7572174.750000001</v>
      </c>
      <c r="C29" s="42" t="s">
        <v>13</v>
      </c>
      <c r="D29" s="43" t="s">
        <v>13</v>
      </c>
      <c r="E29" s="41">
        <f>SUM(E21:E28)</f>
        <v>2115129.08</v>
      </c>
    </row>
    <row r="30" spans="1:5" ht="23.25" customHeight="1" thickBot="1">
      <c r="A30" s="44" t="s">
        <v>13</v>
      </c>
      <c r="B30" s="45">
        <f>B20+B29</f>
        <v>235068969.3</v>
      </c>
      <c r="C30" s="46" t="s">
        <v>43</v>
      </c>
      <c r="D30" s="18"/>
      <c r="E30" s="45">
        <f>E20+E29</f>
        <v>82045870.69000001</v>
      </c>
    </row>
    <row r="31" spans="1:5" ht="23.25" customHeight="1" thickTop="1">
      <c r="A31" s="47"/>
      <c r="B31" s="48"/>
      <c r="C31" s="46"/>
      <c r="D31" s="49"/>
      <c r="E31" s="48"/>
    </row>
    <row r="32" spans="1:5" ht="23.25" customHeight="1">
      <c r="A32" s="47"/>
      <c r="B32" s="48"/>
      <c r="C32" s="46"/>
      <c r="D32" s="49"/>
      <c r="E32" s="48"/>
    </row>
    <row r="33" spans="1:5" ht="23.25" customHeight="1">
      <c r="A33" s="47"/>
      <c r="B33" s="48"/>
      <c r="C33" s="46"/>
      <c r="D33" s="49"/>
      <c r="E33" s="48"/>
    </row>
    <row r="34" spans="1:5" ht="23.25" customHeight="1">
      <c r="A34" s="47"/>
      <c r="B34" s="48"/>
      <c r="C34" s="46"/>
      <c r="D34" s="49"/>
      <c r="E34" s="48"/>
    </row>
    <row r="35" spans="1:5" ht="23.25" customHeight="1">
      <c r="A35" s="47"/>
      <c r="B35" s="48"/>
      <c r="C35" s="46"/>
      <c r="D35" s="49"/>
      <c r="E35" s="48"/>
    </row>
    <row r="36" spans="1:5" ht="23.25" customHeight="1">
      <c r="A36" s="47"/>
      <c r="B36" s="48"/>
      <c r="C36" s="46"/>
      <c r="D36" s="49"/>
      <c r="E36" s="48"/>
    </row>
    <row r="37" spans="1:5" ht="23.25" customHeight="1">
      <c r="A37" s="47"/>
      <c r="B37" s="48"/>
      <c r="C37" s="46"/>
      <c r="D37" s="49"/>
      <c r="E37" s="48"/>
    </row>
    <row r="38" spans="1:5" ht="23.25" customHeight="1" thickBot="1">
      <c r="A38" s="104" t="s">
        <v>44</v>
      </c>
      <c r="B38" s="104"/>
      <c r="C38" s="104"/>
      <c r="D38" s="104"/>
      <c r="E38" s="104"/>
    </row>
    <row r="39" spans="1:5" ht="23.25" customHeight="1" thickTop="1">
      <c r="A39" s="98" t="s">
        <v>5</v>
      </c>
      <c r="B39" s="99"/>
      <c r="C39" s="50"/>
      <c r="D39" s="50"/>
      <c r="E39" s="51" t="s">
        <v>6</v>
      </c>
    </row>
    <row r="40" spans="1:5" ht="23.25" customHeight="1">
      <c r="A40" s="52" t="s">
        <v>7</v>
      </c>
      <c r="B40" s="53" t="s">
        <v>8</v>
      </c>
      <c r="C40" s="54" t="s">
        <v>9</v>
      </c>
      <c r="D40" s="52" t="s">
        <v>10</v>
      </c>
      <c r="E40" s="55" t="s">
        <v>11</v>
      </c>
    </row>
    <row r="41" spans="1:5" ht="23.25" customHeight="1" thickBot="1">
      <c r="A41" s="56" t="s">
        <v>12</v>
      </c>
      <c r="B41" s="57" t="s">
        <v>12</v>
      </c>
      <c r="C41" s="14"/>
      <c r="D41" s="58"/>
      <c r="E41" s="57" t="s">
        <v>12</v>
      </c>
    </row>
    <row r="42" spans="1:5" ht="23.25" customHeight="1" thickTop="1">
      <c r="A42" s="59"/>
      <c r="B42" s="52"/>
      <c r="C42" s="60" t="s">
        <v>45</v>
      </c>
      <c r="D42" s="61"/>
      <c r="E42" s="55"/>
    </row>
    <row r="43" spans="1:5" ht="23.25" customHeight="1">
      <c r="A43" s="21">
        <v>34936475</v>
      </c>
      <c r="B43" s="24">
        <f>3026059.72+1726037.92</f>
        <v>4752097.640000001</v>
      </c>
      <c r="C43" s="1" t="s">
        <v>46</v>
      </c>
      <c r="D43" s="62" t="s">
        <v>47</v>
      </c>
      <c r="E43" s="21">
        <v>1726037.92</v>
      </c>
    </row>
    <row r="44" spans="1:5" ht="23.25" customHeight="1">
      <c r="A44" s="21">
        <f>8964300+36749300</f>
        <v>45713600</v>
      </c>
      <c r="B44" s="24">
        <f>8133810.8+2806304.13</f>
        <v>10940114.93</v>
      </c>
      <c r="C44" s="1" t="s">
        <v>48</v>
      </c>
      <c r="D44" s="62" t="s">
        <v>49</v>
      </c>
      <c r="E44" s="21">
        <v>2806304.13</v>
      </c>
    </row>
    <row r="45" spans="1:5" ht="23.25" customHeight="1">
      <c r="A45" s="21">
        <v>4570000</v>
      </c>
      <c r="B45" s="24">
        <f>1052617.5+350377.5</f>
        <v>1402995</v>
      </c>
      <c r="C45" s="1" t="s">
        <v>50</v>
      </c>
      <c r="D45" s="62" t="s">
        <v>51</v>
      </c>
      <c r="E45" s="21">
        <v>350377.5</v>
      </c>
    </row>
    <row r="46" spans="1:5" ht="23.25" customHeight="1">
      <c r="A46" s="21">
        <v>34675032</v>
      </c>
      <c r="B46" s="24">
        <f>6301844.29+1911042.9</f>
        <v>8212887.1899999995</v>
      </c>
      <c r="C46" s="1" t="s">
        <v>52</v>
      </c>
      <c r="D46" s="62" t="s">
        <v>53</v>
      </c>
      <c r="E46" s="21">
        <v>1911042.9</v>
      </c>
    </row>
    <row r="47" spans="1:5" ht="23.25" customHeight="1">
      <c r="A47" s="21">
        <v>12790000</v>
      </c>
      <c r="B47" s="24">
        <f>316587+144396.39</f>
        <v>460983.39</v>
      </c>
      <c r="C47" s="1" t="s">
        <v>54</v>
      </c>
      <c r="D47" s="62" t="s">
        <v>55</v>
      </c>
      <c r="E47" s="21">
        <v>144396.39</v>
      </c>
    </row>
    <row r="48" spans="1:5" ht="23.25" customHeight="1">
      <c r="A48" s="21">
        <v>53626000</v>
      </c>
      <c r="B48" s="30">
        <f>1126529.26+2907115.83</f>
        <v>4033645.09</v>
      </c>
      <c r="C48" s="1" t="s">
        <v>56</v>
      </c>
      <c r="D48" s="62" t="s">
        <v>57</v>
      </c>
      <c r="E48" s="21">
        <v>2907115.83</v>
      </c>
    </row>
    <row r="49" spans="1:5" ht="23.25" customHeight="1">
      <c r="A49" s="63">
        <v>13274980</v>
      </c>
      <c r="B49" s="30">
        <f>825344.06+269869.52</f>
        <v>1095213.58</v>
      </c>
      <c r="C49" s="1" t="s">
        <v>58</v>
      </c>
      <c r="D49" s="62" t="s">
        <v>59</v>
      </c>
      <c r="E49" s="21">
        <v>269869.52</v>
      </c>
    </row>
    <row r="50" spans="1:5" ht="23.25" customHeight="1">
      <c r="A50" s="63">
        <v>8229000</v>
      </c>
      <c r="B50" s="24">
        <f>1646275.7+588879.58</f>
        <v>2235155.28</v>
      </c>
      <c r="C50" s="1" t="s">
        <v>60</v>
      </c>
      <c r="D50" s="62" t="s">
        <v>61</v>
      </c>
      <c r="E50" s="21">
        <v>588879.58</v>
      </c>
    </row>
    <row r="51" spans="1:5" ht="23.25" customHeight="1">
      <c r="A51" s="63">
        <v>127351860</v>
      </c>
      <c r="B51" s="24">
        <f>31395000+14969760</f>
        <v>46364760</v>
      </c>
      <c r="C51" s="1" t="s">
        <v>62</v>
      </c>
      <c r="D51" s="62" t="s">
        <v>63</v>
      </c>
      <c r="E51" s="25">
        <v>14969760</v>
      </c>
    </row>
    <row r="52" spans="1:5" ht="23.25" customHeight="1">
      <c r="A52" s="63">
        <v>7502600</v>
      </c>
      <c r="B52" s="30">
        <f>48150+231500</f>
        <v>279650</v>
      </c>
      <c r="C52" s="1" t="s">
        <v>64</v>
      </c>
      <c r="D52" s="62" t="s">
        <v>65</v>
      </c>
      <c r="E52" s="30">
        <v>231500</v>
      </c>
    </row>
    <row r="53" spans="1:5" ht="23.25" customHeight="1">
      <c r="A53" s="63">
        <v>284848453</v>
      </c>
      <c r="B53" s="30">
        <v>70016</v>
      </c>
      <c r="C53" s="1" t="s">
        <v>66</v>
      </c>
      <c r="D53" s="62" t="s">
        <v>67</v>
      </c>
      <c r="E53" s="30">
        <v>0</v>
      </c>
    </row>
    <row r="54" spans="1:5" ht="23.25" customHeight="1">
      <c r="A54" s="63">
        <v>250000</v>
      </c>
      <c r="B54" s="30">
        <f>100000+50000</f>
        <v>150000</v>
      </c>
      <c r="C54" s="1" t="s">
        <v>68</v>
      </c>
      <c r="D54" s="62" t="s">
        <v>69</v>
      </c>
      <c r="E54" s="30">
        <v>50000</v>
      </c>
    </row>
    <row r="55" spans="1:5" ht="23.25" customHeight="1">
      <c r="A55" s="63">
        <v>800100</v>
      </c>
      <c r="B55" s="24">
        <f>104672.6+35595.2</f>
        <v>140267.8</v>
      </c>
      <c r="C55" s="1" t="s">
        <v>46</v>
      </c>
      <c r="D55" s="62" t="s">
        <v>70</v>
      </c>
      <c r="E55" s="21">
        <v>35595.2</v>
      </c>
    </row>
    <row r="56" spans="1:5" ht="23.25" customHeight="1">
      <c r="A56" s="63">
        <v>44642200</v>
      </c>
      <c r="B56" s="24">
        <f>7086270+2362090</f>
        <v>9448360</v>
      </c>
      <c r="C56" s="1" t="s">
        <v>48</v>
      </c>
      <c r="D56" s="62" t="s">
        <v>71</v>
      </c>
      <c r="E56" s="21">
        <v>2362090</v>
      </c>
    </row>
    <row r="57" spans="1:5" ht="23.25" customHeight="1">
      <c r="A57" s="63">
        <v>421700</v>
      </c>
      <c r="B57" s="24">
        <f>98040+32680</f>
        <v>130720</v>
      </c>
      <c r="C57" s="1" t="s">
        <v>50</v>
      </c>
      <c r="D57" s="62" t="s">
        <v>72</v>
      </c>
      <c r="E57" s="21">
        <v>32680</v>
      </c>
    </row>
    <row r="58" spans="1:5" ht="23.25" customHeight="1">
      <c r="A58" s="21">
        <v>1608200</v>
      </c>
      <c r="B58" s="24">
        <f>409952+127505</f>
        <v>537457</v>
      </c>
      <c r="C58" s="1" t="s">
        <v>52</v>
      </c>
      <c r="D58" s="62" t="s">
        <v>73</v>
      </c>
      <c r="E58" s="21">
        <v>127505</v>
      </c>
    </row>
    <row r="59" spans="1:5" ht="23.25" customHeight="1">
      <c r="A59" s="21">
        <v>50000</v>
      </c>
      <c r="B59" s="30">
        <v>0</v>
      </c>
      <c r="C59" s="1" t="s">
        <v>54</v>
      </c>
      <c r="D59" s="62" t="s">
        <v>74</v>
      </c>
      <c r="E59" s="30">
        <v>0</v>
      </c>
    </row>
    <row r="60" spans="1:5" ht="23.25" customHeight="1">
      <c r="A60" s="21">
        <v>19114153</v>
      </c>
      <c r="B60" s="30">
        <v>3577085</v>
      </c>
      <c r="C60" s="1" t="s">
        <v>56</v>
      </c>
      <c r="D60" s="62" t="s">
        <v>75</v>
      </c>
      <c r="E60" s="30">
        <v>0</v>
      </c>
    </row>
    <row r="61" spans="1:5" ht="23.25" customHeight="1">
      <c r="A61" s="21">
        <v>3560300</v>
      </c>
      <c r="B61" s="30">
        <v>257014.8</v>
      </c>
      <c r="C61" s="1" t="s">
        <v>58</v>
      </c>
      <c r="D61" s="62" t="s">
        <v>76</v>
      </c>
      <c r="E61" s="30">
        <v>0</v>
      </c>
    </row>
    <row r="62" spans="1:5" ht="23.25" customHeight="1">
      <c r="A62" s="21">
        <v>171000</v>
      </c>
      <c r="B62" s="24">
        <f>150589.6+11128</f>
        <v>161717.6</v>
      </c>
      <c r="C62" s="1" t="s">
        <v>60</v>
      </c>
      <c r="D62" s="62" t="s">
        <v>77</v>
      </c>
      <c r="E62" s="24">
        <v>11128</v>
      </c>
    </row>
    <row r="63" spans="1:5" ht="23.25" customHeight="1">
      <c r="A63" s="21">
        <v>41864347</v>
      </c>
      <c r="B63" s="30">
        <v>0</v>
      </c>
      <c r="C63" s="1" t="s">
        <v>66</v>
      </c>
      <c r="D63" s="62" t="s">
        <v>78</v>
      </c>
      <c r="E63" s="30">
        <v>0</v>
      </c>
    </row>
    <row r="64" spans="1:5" ht="23.25" customHeight="1" thickBot="1">
      <c r="A64" s="33">
        <f>SUM(A43:A63)</f>
        <v>740000000</v>
      </c>
      <c r="B64" s="33">
        <f>SUM(B43:B63)</f>
        <v>94250140.29999998</v>
      </c>
      <c r="C64" s="42"/>
      <c r="D64" s="64"/>
      <c r="E64" s="33">
        <f>SUM(E43:E63)</f>
        <v>28524281.969999995</v>
      </c>
    </row>
    <row r="65" spans="1:5" ht="23.25" customHeight="1" thickTop="1">
      <c r="A65" s="65"/>
      <c r="B65" s="65"/>
      <c r="C65" s="66"/>
      <c r="D65" s="67"/>
      <c r="E65" s="65"/>
    </row>
    <row r="66" spans="1:5" ht="23.25" customHeight="1">
      <c r="A66" s="65"/>
      <c r="B66" s="65"/>
      <c r="C66" s="66"/>
      <c r="D66" s="67"/>
      <c r="E66" s="65"/>
    </row>
    <row r="67" spans="1:5" ht="23.25" customHeight="1">
      <c r="A67" s="65"/>
      <c r="B67" s="65"/>
      <c r="C67" s="66"/>
      <c r="D67" s="67"/>
      <c r="E67" s="65"/>
    </row>
    <row r="68" spans="1:5" ht="23.25" customHeight="1">
      <c r="A68" s="65"/>
      <c r="B68" s="65"/>
      <c r="C68" s="66"/>
      <c r="D68" s="67"/>
      <c r="E68" s="65"/>
    </row>
    <row r="69" spans="1:5" ht="23.25" customHeight="1">
      <c r="A69" s="65"/>
      <c r="B69" s="65"/>
      <c r="C69" s="66"/>
      <c r="D69" s="67"/>
      <c r="E69" s="65"/>
    </row>
    <row r="70" spans="1:5" ht="23.25" customHeight="1">
      <c r="A70" s="65"/>
      <c r="B70" s="65"/>
      <c r="C70" s="66"/>
      <c r="D70" s="67"/>
      <c r="E70" s="65"/>
    </row>
    <row r="71" spans="1:5" ht="23.25" customHeight="1">
      <c r="A71" s="65"/>
      <c r="B71" s="65"/>
      <c r="C71" s="66"/>
      <c r="D71" s="67"/>
      <c r="E71" s="65"/>
    </row>
    <row r="72" spans="1:5" ht="23.25" customHeight="1">
      <c r="A72" s="65"/>
      <c r="B72" s="65"/>
      <c r="C72" s="66"/>
      <c r="D72" s="67"/>
      <c r="E72" s="65"/>
    </row>
    <row r="73" spans="1:5" ht="23.25" customHeight="1">
      <c r="A73" s="65"/>
      <c r="B73" s="65"/>
      <c r="C73" s="66"/>
      <c r="D73" s="67"/>
      <c r="E73" s="65"/>
    </row>
    <row r="74" spans="1:5" ht="23.25" customHeight="1" thickBot="1">
      <c r="A74" s="105" t="s">
        <v>79</v>
      </c>
      <c r="B74" s="105"/>
      <c r="C74" s="105"/>
      <c r="D74" s="105"/>
      <c r="E74" s="105"/>
    </row>
    <row r="75" spans="1:5" ht="23.25" customHeight="1" thickTop="1">
      <c r="A75" s="98" t="s">
        <v>5</v>
      </c>
      <c r="B75" s="99"/>
      <c r="C75" s="50"/>
      <c r="D75" s="50"/>
      <c r="E75" s="51" t="s">
        <v>6</v>
      </c>
    </row>
    <row r="76" spans="1:5" ht="23.25" customHeight="1">
      <c r="A76" s="52" t="s">
        <v>7</v>
      </c>
      <c r="B76" s="53" t="s">
        <v>8</v>
      </c>
      <c r="C76" s="54" t="s">
        <v>9</v>
      </c>
      <c r="D76" s="52" t="s">
        <v>10</v>
      </c>
      <c r="E76" s="55" t="s">
        <v>11</v>
      </c>
    </row>
    <row r="77" spans="1:5" ht="23.25" customHeight="1" thickBot="1">
      <c r="A77" s="56" t="s">
        <v>12</v>
      </c>
      <c r="B77" s="57" t="s">
        <v>12</v>
      </c>
      <c r="C77" s="14"/>
      <c r="D77" s="58"/>
      <c r="E77" s="57" t="s">
        <v>12</v>
      </c>
    </row>
    <row r="78" spans="1:5" ht="23.25" customHeight="1" thickTop="1">
      <c r="A78" s="37"/>
      <c r="B78" s="21">
        <f>1709806.62+569935.54</f>
        <v>2279742.16</v>
      </c>
      <c r="C78" s="1" t="s">
        <v>80</v>
      </c>
      <c r="D78" s="62" t="s">
        <v>70</v>
      </c>
      <c r="E78" s="24">
        <v>569935.54</v>
      </c>
    </row>
    <row r="79" spans="1:5" ht="23.25" customHeight="1">
      <c r="A79" s="37"/>
      <c r="B79" s="21">
        <f>31330+29110</f>
        <v>60440</v>
      </c>
      <c r="C79" s="1" t="s">
        <v>81</v>
      </c>
      <c r="D79" s="62" t="s">
        <v>71</v>
      </c>
      <c r="E79" s="24">
        <v>29110</v>
      </c>
    </row>
    <row r="80" spans="1:5" ht="23.25" customHeight="1">
      <c r="A80" s="37"/>
      <c r="B80" s="21">
        <f>3500+7000</f>
        <v>10500</v>
      </c>
      <c r="C80" s="1" t="s">
        <v>82</v>
      </c>
      <c r="D80" s="62" t="s">
        <v>74</v>
      </c>
      <c r="E80" s="24">
        <v>7000</v>
      </c>
    </row>
    <row r="81" spans="1:5" ht="23.25" customHeight="1">
      <c r="A81" s="37"/>
      <c r="B81" s="21">
        <f>46756+84370</f>
        <v>131126</v>
      </c>
      <c r="C81" s="1" t="s">
        <v>83</v>
      </c>
      <c r="D81" s="62" t="s">
        <v>74</v>
      </c>
      <c r="E81" s="24">
        <f>50370+34000</f>
        <v>84370</v>
      </c>
    </row>
    <row r="82" spans="1:5" ht="23.25" customHeight="1">
      <c r="A82" s="37"/>
      <c r="B82" s="21">
        <v>6606000</v>
      </c>
      <c r="C82" s="1" t="s">
        <v>84</v>
      </c>
      <c r="D82" s="62" t="s">
        <v>85</v>
      </c>
      <c r="E82" s="24">
        <v>0</v>
      </c>
    </row>
    <row r="83" spans="1:5" ht="23.25" customHeight="1">
      <c r="A83" s="37"/>
      <c r="B83" s="21">
        <f>13028+13028</f>
        <v>26056</v>
      </c>
      <c r="C83" s="1" t="s">
        <v>86</v>
      </c>
      <c r="D83" s="62" t="s">
        <v>87</v>
      </c>
      <c r="E83" s="24">
        <v>13028</v>
      </c>
    </row>
    <row r="84" spans="1:5" ht="23.25" customHeight="1">
      <c r="A84" s="40"/>
      <c r="B84" s="21">
        <f>1429680+126450</f>
        <v>1556130</v>
      </c>
      <c r="C84" s="1" t="s">
        <v>36</v>
      </c>
      <c r="D84" s="62" t="s">
        <v>37</v>
      </c>
      <c r="E84" s="21">
        <v>126450</v>
      </c>
    </row>
    <row r="85" spans="1:5" ht="23.25" customHeight="1">
      <c r="A85" s="40" t="s">
        <v>13</v>
      </c>
      <c r="B85" s="39">
        <f>61263754.41+7255755</f>
        <v>68519509.41</v>
      </c>
      <c r="C85" s="1" t="s">
        <v>88</v>
      </c>
      <c r="D85" s="23" t="s">
        <v>89</v>
      </c>
      <c r="E85" s="21">
        <v>7255755</v>
      </c>
    </row>
    <row r="86" spans="1:5" ht="23.25" customHeight="1">
      <c r="A86" s="40"/>
      <c r="B86" s="39">
        <v>2907731.96</v>
      </c>
      <c r="C86" s="1" t="s">
        <v>90</v>
      </c>
      <c r="D86" s="23"/>
      <c r="E86" s="25">
        <v>0</v>
      </c>
    </row>
    <row r="87" spans="1:5" ht="23.25" customHeight="1">
      <c r="A87" s="40"/>
      <c r="B87" s="39">
        <v>5596348.17</v>
      </c>
      <c r="C87" s="1" t="s">
        <v>91</v>
      </c>
      <c r="D87" s="23" t="s">
        <v>92</v>
      </c>
      <c r="E87" s="25">
        <v>0</v>
      </c>
    </row>
    <row r="88" spans="1:5" ht="23.25" customHeight="1">
      <c r="A88" s="40"/>
      <c r="B88" s="39">
        <f>655807.54+961669.08</f>
        <v>1617476.62</v>
      </c>
      <c r="C88" s="19" t="s">
        <v>39</v>
      </c>
      <c r="D88" s="23" t="s">
        <v>40</v>
      </c>
      <c r="E88" s="21">
        <v>961669.08</v>
      </c>
    </row>
    <row r="89" spans="1:5" ht="23.25" customHeight="1">
      <c r="A89" s="40" t="s">
        <v>13</v>
      </c>
      <c r="B89" s="39">
        <f>2257886.32+1400359.16</f>
        <v>3658245.4799999995</v>
      </c>
      <c r="C89" s="1" t="s">
        <v>41</v>
      </c>
      <c r="D89" s="62" t="s">
        <v>42</v>
      </c>
      <c r="E89" s="21">
        <v>1400359.16</v>
      </c>
    </row>
    <row r="90" spans="1:5" ht="23.25" customHeight="1">
      <c r="A90" s="40"/>
      <c r="B90" s="39">
        <v>832.52</v>
      </c>
      <c r="C90" s="1" t="s">
        <v>93</v>
      </c>
      <c r="D90" s="62" t="s">
        <v>94</v>
      </c>
      <c r="E90" s="24">
        <v>0</v>
      </c>
    </row>
    <row r="91" spans="1:5" ht="23.25" customHeight="1">
      <c r="A91" s="40"/>
      <c r="B91" s="41">
        <f>SUM(B78:B90)</f>
        <v>92970138.32</v>
      </c>
      <c r="C91" s="68"/>
      <c r="D91" s="23"/>
      <c r="E91" s="69">
        <f>SUM(E78:E90)</f>
        <v>10447676.78</v>
      </c>
    </row>
    <row r="92" spans="1:5" ht="23.25" customHeight="1">
      <c r="A92" s="44"/>
      <c r="B92" s="70">
        <f>B64+B91</f>
        <v>187220278.61999997</v>
      </c>
      <c r="C92" s="71" t="s">
        <v>95</v>
      </c>
      <c r="D92" s="72"/>
      <c r="E92" s="41">
        <f>E64+E91</f>
        <v>38971958.74999999</v>
      </c>
    </row>
    <row r="93" spans="1:5" ht="23.25" customHeight="1">
      <c r="A93" s="49"/>
      <c r="B93" s="73">
        <f>B30-B92</f>
        <v>47848690.68000004</v>
      </c>
      <c r="C93" s="8" t="s">
        <v>96</v>
      </c>
      <c r="D93" s="72"/>
      <c r="E93" s="73">
        <f>E30-E92</f>
        <v>43073911.94000002</v>
      </c>
    </row>
    <row r="94" spans="1:5" ht="23.25" customHeight="1">
      <c r="A94" s="49"/>
      <c r="B94" s="74">
        <f>B9+B30-B92</f>
        <v>1498092032.4200006</v>
      </c>
      <c r="C94" s="75" t="s">
        <v>97</v>
      </c>
      <c r="D94" s="76"/>
      <c r="E94" s="74">
        <f>E9+E30-E92</f>
        <v>1498092032.42</v>
      </c>
    </row>
    <row r="95" spans="1:5" ht="23.25" customHeight="1">
      <c r="A95" s="65"/>
      <c r="B95" s="65"/>
      <c r="C95" s="66"/>
      <c r="D95" s="67"/>
      <c r="E95" s="65"/>
    </row>
    <row r="96" spans="1:5" ht="23.25" customHeight="1">
      <c r="A96" s="65"/>
      <c r="B96" s="65"/>
      <c r="C96" s="66"/>
      <c r="D96" s="67"/>
      <c r="E96" s="65"/>
    </row>
    <row r="97" spans="1:5" ht="23.25" customHeight="1">
      <c r="A97" s="65"/>
      <c r="B97" s="65"/>
      <c r="C97" s="66"/>
      <c r="D97" s="67"/>
      <c r="E97" s="65"/>
    </row>
    <row r="98" spans="1:5" ht="23.25" customHeight="1">
      <c r="A98" s="65"/>
      <c r="B98" s="65"/>
      <c r="C98" s="66"/>
      <c r="D98" s="67"/>
      <c r="E98" s="65"/>
    </row>
    <row r="99" spans="1:5" ht="23.25" customHeight="1">
      <c r="A99" s="65"/>
      <c r="B99" s="65"/>
      <c r="C99" s="66"/>
      <c r="D99" s="67"/>
      <c r="E99" s="65"/>
    </row>
    <row r="100" spans="1:5" ht="23.25" customHeight="1">
      <c r="A100" s="65"/>
      <c r="B100" s="65"/>
      <c r="C100" s="66"/>
      <c r="D100" s="67"/>
      <c r="E100" s="65"/>
    </row>
    <row r="101" spans="1:5" ht="23.25" customHeight="1">
      <c r="A101" s="65"/>
      <c r="B101" s="65"/>
      <c r="C101" s="66"/>
      <c r="D101" s="67"/>
      <c r="E101" s="65"/>
    </row>
    <row r="102" spans="1:5" ht="23.25" customHeight="1">
      <c r="A102" s="65"/>
      <c r="B102" s="65"/>
      <c r="C102" s="66"/>
      <c r="D102" s="67"/>
      <c r="E102" s="65"/>
    </row>
    <row r="103" spans="1:5" ht="23.25" customHeight="1">
      <c r="A103" s="65"/>
      <c r="B103" s="65"/>
      <c r="C103" s="66"/>
      <c r="D103" s="67"/>
      <c r="E103" s="65"/>
    </row>
    <row r="104" spans="1:5" ht="23.25" customHeight="1">
      <c r="A104" s="65"/>
      <c r="B104" s="65"/>
      <c r="C104" s="66"/>
      <c r="D104" s="67"/>
      <c r="E104" s="65"/>
    </row>
    <row r="105" spans="1:5" ht="23.25" customHeight="1">
      <c r="A105" s="65"/>
      <c r="B105" s="65"/>
      <c r="C105" s="66"/>
      <c r="D105" s="67"/>
      <c r="E105" s="65"/>
    </row>
    <row r="106" spans="1:5" ht="23.25" customHeight="1">
      <c r="A106" s="47"/>
      <c r="B106" s="48"/>
      <c r="C106" s="46"/>
      <c r="D106" s="49"/>
      <c r="E106" s="48"/>
    </row>
    <row r="110" ht="23.25" customHeight="1">
      <c r="E110" s="26"/>
    </row>
    <row r="111" spans="2:5" ht="23.25" customHeight="1">
      <c r="B111" s="27"/>
      <c r="E111" s="26"/>
    </row>
  </sheetData>
  <sheetProtection/>
  <mergeCells count="7">
    <mergeCell ref="A75:B75"/>
    <mergeCell ref="A3:E3"/>
    <mergeCell ref="C5:E5"/>
    <mergeCell ref="A6:B6"/>
    <mergeCell ref="A38:E38"/>
    <mergeCell ref="A39:B39"/>
    <mergeCell ref="A74:E74"/>
  </mergeCells>
  <printOptions/>
  <pageMargins left="0.82" right="0.24" top="0.2" bottom="0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Rich</cp:lastModifiedBy>
  <dcterms:created xsi:type="dcterms:W3CDTF">2016-02-02T04:43:05Z</dcterms:created>
  <dcterms:modified xsi:type="dcterms:W3CDTF">2016-02-03T08:34:11Z</dcterms:modified>
  <cp:category/>
  <cp:version/>
  <cp:contentType/>
  <cp:contentStatus/>
</cp:coreProperties>
</file>