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190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งบทดลอง'!$A$1:$D$80</definedName>
    <definedName name="_xlnm.Print_Area" localSheetId="1">'รับจ่ายเงินสด'!$A$1:$E$151</definedName>
  </definedNames>
  <calcPr fullCalcOnLoad="1"/>
</workbook>
</file>

<file path=xl/sharedStrings.xml><?xml version="1.0" encoding="utf-8"?>
<sst xmlns="http://schemas.openxmlformats.org/spreadsheetml/2006/main" count="204" uniqueCount="150">
  <si>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</si>
  <si>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</si>
  <si>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มิถุนายน   2558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</si>
  <si>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</si>
  <si>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</si>
  <si>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</si>
  <si>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</si>
  <si>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</si>
  <si>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</si>
  <si>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</si>
  <si>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</si>
  <si>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</si>
  <si>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</si>
  <si>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</si>
  <si>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</si>
  <si>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</si>
  <si>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</si>
  <si>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</si>
  <si>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</si>
  <si>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</si>
  <si>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</si>
  <si>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</si>
  <si>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</si>
  <si>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</si>
  <si>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</si>
  <si>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</si>
  <si>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</si>
  <si>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</si>
  <si>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</si>
  <si>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</si>
  <si>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</si>
  <si>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</si>
  <si>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</si>
  <si>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</si>
  <si>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</si>
  <si>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</si>
  <si>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</si>
  <si>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</si>
  <si>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</si>
  <si>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</si>
  <si>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</si>
  <si>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</si>
  <si>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</si>
  <si>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</si>
  <si>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</si>
  <si>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</si>
  <si>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</si>
  <si>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</si>
  <si>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</si>
  <si>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</si>
  <si>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</si>
  <si>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</si>
  <si>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</si>
  <si>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</si>
  <si>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</si>
  <si>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</si>
  <si>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</si>
  <si>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</si>
  <si>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</si>
  <si>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</si>
  <si>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</si>
  <si>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</si>
  <si>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</si>
  <si>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</si>
  <si>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</si>
  <si>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</si>
  <si>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</si>
  <si>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</si>
  <si>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</si>
  <si>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</si>
  <si>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</si>
  <si>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</si>
  <si>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</si>
  <si>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</si>
  <si>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</si>
  <si>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</si>
  <si>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</si>
  <si>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</si>
  <si>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</si>
  <si>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6400</t>
  </si>
  <si>
    <t>7000</t>
  </si>
  <si>
    <t>7500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</si>
  <si>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</si>
  <si>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</si>
  <si>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</si>
  <si>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</si>
  <si>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เงินฝาก กสอ.</t>
  </si>
  <si>
    <t>701</t>
  </si>
  <si>
    <t xml:space="preserve"> เงินสมทบทุนส่งเสริมอาชีพ</t>
  </si>
  <si>
    <t>912</t>
  </si>
  <si>
    <t>รายจ่ายรอจ่าย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</si>
  <si>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</si>
  <si>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</si>
  <si>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</si>
  <si>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</si>
  <si>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</si>
  <si>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30  มิถุนายน  2558</t>
  </si>
  <si>
    <t>เดบิท</t>
  </si>
  <si>
    <t>เครดิต</t>
  </si>
  <si>
    <t xml:space="preserve">  เงินสด</t>
  </si>
  <si>
    <t>111100</t>
  </si>
  <si>
    <t xml:space="preserve">  เงินฝากธนาคาร   ประเภท  -  ออมทรัพย์/เผื่อเรียก </t>
  </si>
  <si>
    <t>111201</t>
  </si>
  <si>
    <t xml:space="preserve">                                 -  ประจำ  </t>
  </si>
  <si>
    <t>111202</t>
  </si>
  <si>
    <t xml:space="preserve">                                 -  กระแสรายวัน</t>
  </si>
  <si>
    <t>111203</t>
  </si>
  <si>
    <t xml:space="preserve">  เงินฝากสมทบทุนส่งเสริมอาชีพ</t>
  </si>
  <si>
    <t>112003</t>
  </si>
  <si>
    <t xml:space="preserve">  เงินฝาก กสอ.</t>
  </si>
  <si>
    <t>112004</t>
  </si>
  <si>
    <t xml:space="preserve">  ลูกหนี้เงินยืม</t>
  </si>
  <si>
    <t>113100</t>
  </si>
  <si>
    <t xml:space="preserve">  ลูกหนี้เงินยืมเงินสะสม</t>
  </si>
  <si>
    <t>113700</t>
  </si>
  <si>
    <t xml:space="preserve">  รายรับ  (หมายเหตุ 1)</t>
  </si>
  <si>
    <t>190001</t>
  </si>
  <si>
    <t xml:space="preserve">  รายจ่ายค้างจ่าย  (หมายเหตุ 2)</t>
  </si>
  <si>
    <t>211000</t>
  </si>
  <si>
    <t xml:space="preserve">  เงินรับฝาก  (หมายเหตุ 3)</t>
  </si>
  <si>
    <t>215000</t>
  </si>
  <si>
    <t xml:space="preserve">  เงินสมทบทุนส่งเสริมอาชีพ</t>
  </si>
  <si>
    <t>215999</t>
  </si>
  <si>
    <t xml:space="preserve">  เงินสะสม</t>
  </si>
  <si>
    <t>310000</t>
  </si>
  <si>
    <t xml:space="preserve">  เงินทุนสำรองเงินสะสม</t>
  </si>
  <si>
    <t>320000</t>
  </si>
  <si>
    <t xml:space="preserve">  รายจ่ายรอจ่าย</t>
  </si>
  <si>
    <t xml:space="preserve">  งบกลาง</t>
  </si>
  <si>
    <t>511000</t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</si>
  <si>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</si>
  <si>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</si>
  <si>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</si>
  <si>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</si>
  <si>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</si>
  <si>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</si>
  <si>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ค่าใช้สอย</t>
  </si>
  <si>
    <t>532000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</si>
  <si>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</si>
  <si>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</si>
  <si>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</si>
  <si>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</si>
  <si>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</si>
  <si>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</si>
  <si>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</si>
  <si>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</si>
  <si>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 รายจ่ายอื่น</t>
  </si>
  <si>
    <t>551000</t>
  </si>
  <si>
    <t xml:space="preserve">  เงินอุดหนุน</t>
  </si>
  <si>
    <t>561000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</si>
</sst>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9" applyFont="1" applyBorder="1" applyAlignment="1">
      <alignment horizontal="right"/>
    </xf>
    <xf numFmtId="43" fontId="2" fillId="0" borderId="0" xfId="39" applyFont="1" applyAlignment="1">
      <alignment/>
    </xf>
    <xf numFmtId="43" fontId="2" fillId="0" borderId="16" xfId="39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3" fontId="2" fillId="0" borderId="16" xfId="39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2.5" customHeight="1">
      <c r="A1" s="92" t="s">
        <v>94</v>
      </c>
      <c r="B1" s="92"/>
      <c r="C1" s="92"/>
      <c r="D1" s="92"/>
    </row>
    <row r="2" spans="1:4" ht="22.5" customHeight="1">
      <c r="A2" s="92" t="s">
        <v>95</v>
      </c>
      <c r="B2" s="92"/>
      <c r="C2" s="92"/>
      <c r="D2" s="92"/>
    </row>
    <row r="3" spans="1:4" ht="22.5" customHeight="1">
      <c r="A3" s="92" t="s">
        <v>96</v>
      </c>
      <c r="B3" s="92"/>
      <c r="C3" s="92"/>
      <c r="D3" s="92"/>
    </row>
    <row r="4" spans="1:4" ht="22.5" customHeight="1">
      <c r="A4" s="16"/>
      <c r="B4" s="16"/>
      <c r="C4" s="16"/>
      <c r="D4" s="16"/>
    </row>
    <row r="5" spans="1:4" ht="22.5" customHeight="1">
      <c r="A5" s="72" t="s">
        <v>10</v>
      </c>
      <c r="B5" s="72" t="s">
        <v>11</v>
      </c>
      <c r="C5" s="72" t="s">
        <v>97</v>
      </c>
      <c r="D5" s="72" t="s">
        <v>98</v>
      </c>
    </row>
    <row r="6" spans="1:4" ht="22.5" customHeight="1">
      <c r="A6" s="73" t="s">
        <v>99</v>
      </c>
      <c r="B6" s="74" t="s">
        <v>100</v>
      </c>
      <c r="C6" s="75">
        <v>0</v>
      </c>
      <c r="D6" s="76"/>
    </row>
    <row r="7" spans="1:4" ht="22.5" customHeight="1">
      <c r="A7" s="19" t="s">
        <v>101</v>
      </c>
      <c r="B7" s="22" t="s">
        <v>102</v>
      </c>
      <c r="C7" s="28">
        <f>95551457.96+10000+21.95</f>
        <v>95561479.91</v>
      </c>
      <c r="D7" s="77"/>
    </row>
    <row r="8" spans="1:4" ht="22.5" customHeight="1">
      <c r="A8" s="19" t="s">
        <v>103</v>
      </c>
      <c r="B8" s="22" t="s">
        <v>104</v>
      </c>
      <c r="C8" s="28">
        <f>699915632.08+71872787.57+313010401.06+303325404.93+120000000</f>
        <v>1508124225.64</v>
      </c>
      <c r="D8" s="19"/>
    </row>
    <row r="9" spans="1:4" ht="22.5" customHeight="1">
      <c r="A9" s="19" t="s">
        <v>105</v>
      </c>
      <c r="B9" s="22" t="s">
        <v>106</v>
      </c>
      <c r="C9" s="24">
        <v>0</v>
      </c>
      <c r="D9" s="77"/>
    </row>
    <row r="10" spans="1:4" ht="22.5" customHeight="1">
      <c r="A10" s="19" t="s">
        <v>107</v>
      </c>
      <c r="B10" s="22" t="s">
        <v>108</v>
      </c>
      <c r="C10" s="78">
        <v>41626.13</v>
      </c>
      <c r="D10" s="77"/>
    </row>
    <row r="11" spans="1:4" ht="22.5" customHeight="1">
      <c r="A11" s="19" t="s">
        <v>109</v>
      </c>
      <c r="B11" s="22" t="s">
        <v>110</v>
      </c>
      <c r="C11" s="77">
        <v>112765126.21</v>
      </c>
      <c r="D11" s="77"/>
    </row>
    <row r="12" spans="1:4" ht="22.5" customHeight="1">
      <c r="A12" s="19" t="s">
        <v>111</v>
      </c>
      <c r="B12" s="22" t="s">
        <v>112</v>
      </c>
      <c r="C12" s="77">
        <v>76500</v>
      </c>
      <c r="D12" s="77"/>
    </row>
    <row r="13" spans="1:4" ht="22.5" customHeight="1">
      <c r="A13" s="19" t="s">
        <v>113</v>
      </c>
      <c r="B13" s="22" t="s">
        <v>114</v>
      </c>
      <c r="C13" s="77">
        <v>856877.84</v>
      </c>
      <c r="D13" s="77"/>
    </row>
    <row r="14" spans="1:4" ht="22.5" customHeight="1">
      <c r="A14" s="19" t="s">
        <v>115</v>
      </c>
      <c r="B14" s="22" t="s">
        <v>116</v>
      </c>
      <c r="C14" s="77"/>
      <c r="D14" s="77">
        <v>720591689.92</v>
      </c>
    </row>
    <row r="15" spans="1:4" ht="22.5" customHeight="1">
      <c r="A15" s="19" t="s">
        <v>117</v>
      </c>
      <c r="B15" s="22" t="s">
        <v>118</v>
      </c>
      <c r="C15" s="77"/>
      <c r="D15" s="77">
        <v>123925587</v>
      </c>
    </row>
    <row r="16" spans="1:4" ht="22.5" customHeight="1">
      <c r="A16" s="19" t="s">
        <v>119</v>
      </c>
      <c r="B16" s="22" t="s">
        <v>120</v>
      </c>
      <c r="C16" s="77"/>
      <c r="D16" s="77">
        <v>5954710.99</v>
      </c>
    </row>
    <row r="17" spans="1:4" ht="22.5" customHeight="1">
      <c r="A17" s="19" t="s">
        <v>121</v>
      </c>
      <c r="B17" s="22" t="s">
        <v>122</v>
      </c>
      <c r="C17" s="77"/>
      <c r="D17" s="78">
        <v>41626.13</v>
      </c>
    </row>
    <row r="18" spans="1:4" ht="22.5" customHeight="1">
      <c r="A18" s="19" t="s">
        <v>123</v>
      </c>
      <c r="B18" s="22" t="s">
        <v>124</v>
      </c>
      <c r="C18" s="77"/>
      <c r="D18" s="77">
        <v>823952752.24</v>
      </c>
    </row>
    <row r="19" spans="1:4" ht="22.5" customHeight="1">
      <c r="A19" s="19" t="s">
        <v>125</v>
      </c>
      <c r="B19" s="22" t="s">
        <v>126</v>
      </c>
      <c r="C19" s="77"/>
      <c r="D19" s="77">
        <v>309456641.38</v>
      </c>
    </row>
    <row r="20" spans="1:4" ht="22.5" customHeight="1">
      <c r="A20" s="19" t="s">
        <v>127</v>
      </c>
      <c r="B20" s="22"/>
      <c r="C20" s="77"/>
      <c r="D20" s="78">
        <v>397991.62</v>
      </c>
    </row>
    <row r="21" spans="1:4" ht="22.5" customHeight="1">
      <c r="A21" s="19" t="s">
        <v>128</v>
      </c>
      <c r="B21" s="22" t="s">
        <v>129</v>
      </c>
      <c r="C21" s="77">
        <f>9234258.95+11716099.65+46494</f>
        <v>20996852.6</v>
      </c>
      <c r="D21" s="77"/>
    </row>
    <row r="22" spans="1:4" ht="22.5" customHeight="1">
      <c r="A22" s="19" t="s">
        <v>130</v>
      </c>
      <c r="B22" s="22" t="s">
        <v>131</v>
      </c>
      <c r="C22" s="77">
        <f>5962002.23+747010</f>
        <v>6709012.23</v>
      </c>
      <c r="D22" s="77"/>
    </row>
    <row r="23" spans="1:4" ht="22.5" customHeight="1">
      <c r="A23" s="19" t="s">
        <v>132</v>
      </c>
      <c r="B23" s="22" t="s">
        <v>133</v>
      </c>
      <c r="C23" s="77">
        <v>60262013.18</v>
      </c>
      <c r="D23" s="77"/>
    </row>
    <row r="24" spans="1:4" ht="22.5" customHeight="1">
      <c r="A24" s="19" t="s">
        <v>134</v>
      </c>
      <c r="B24" s="22" t="s">
        <v>135</v>
      </c>
      <c r="C24" s="78">
        <v>1023024.5</v>
      </c>
      <c r="D24" s="77"/>
    </row>
    <row r="25" spans="1:4" ht="22.5" customHeight="1">
      <c r="A25" s="19" t="s">
        <v>136</v>
      </c>
      <c r="B25" s="22" t="s">
        <v>137</v>
      </c>
      <c r="C25" s="78">
        <f>30145501.77+7913600</f>
        <v>38059101.769999996</v>
      </c>
      <c r="D25" s="77"/>
    </row>
    <row r="26" spans="1:4" ht="22.5" customHeight="1">
      <c r="A26" s="19" t="s">
        <v>138</v>
      </c>
      <c r="B26" s="22" t="s">
        <v>139</v>
      </c>
      <c r="C26" s="78">
        <f>5892450.49+1724188.74</f>
        <v>7616639.23</v>
      </c>
      <c r="D26" s="77"/>
    </row>
    <row r="27" spans="1:4" ht="22.5" customHeight="1">
      <c r="A27" s="19" t="s">
        <v>140</v>
      </c>
      <c r="B27" s="22" t="s">
        <v>141</v>
      </c>
      <c r="C27" s="78">
        <f>4828478.51+216000</f>
        <v>5044478.51</v>
      </c>
      <c r="D27" s="77"/>
    </row>
    <row r="28" spans="1:4" ht="22.5" customHeight="1">
      <c r="A28" s="19" t="s">
        <v>142</v>
      </c>
      <c r="B28" s="22" t="s">
        <v>143</v>
      </c>
      <c r="C28" s="78">
        <v>2945326.56</v>
      </c>
      <c r="D28" s="77"/>
    </row>
    <row r="29" spans="1:4" ht="22.5" customHeight="1">
      <c r="A29" s="19" t="s">
        <v>144</v>
      </c>
      <c r="B29" s="22" t="s">
        <v>145</v>
      </c>
      <c r="C29" s="78">
        <f>52151343.8+2756316.17</f>
        <v>54907659.97</v>
      </c>
      <c r="D29" s="77"/>
    </row>
    <row r="30" spans="1:4" ht="22.5" customHeight="1">
      <c r="A30" s="19" t="s">
        <v>146</v>
      </c>
      <c r="B30" s="22" t="s">
        <v>147</v>
      </c>
      <c r="C30" s="78">
        <v>100000</v>
      </c>
      <c r="D30" s="77"/>
    </row>
    <row r="31" spans="1:4" ht="22.5" customHeight="1">
      <c r="A31" s="19" t="s">
        <v>148</v>
      </c>
      <c r="B31" s="22" t="s">
        <v>149</v>
      </c>
      <c r="C31" s="78">
        <f>46019760+3393295+19818000</f>
        <v>69231055</v>
      </c>
      <c r="D31" s="77"/>
    </row>
    <row r="32" spans="1:4" ht="22.5" customHeight="1">
      <c r="A32" s="19"/>
      <c r="B32" s="22"/>
      <c r="C32" s="77"/>
      <c r="D32" s="77"/>
    </row>
    <row r="33" spans="1:4" ht="22.5" customHeight="1">
      <c r="A33" s="19"/>
      <c r="B33" s="79"/>
      <c r="C33" s="80">
        <f>SUM(C6:C31)</f>
        <v>1984320999.2800002</v>
      </c>
      <c r="D33" s="80">
        <f>SUM(D14:D31)</f>
        <v>1984320999.2799997</v>
      </c>
    </row>
    <row r="36" spans="1:3" ht="21">
      <c r="A36" s="45"/>
      <c r="B36" s="45"/>
      <c r="C36" s="45"/>
    </row>
    <row r="37" spans="1:4" ht="21">
      <c r="A37" s="98"/>
      <c r="B37" s="98"/>
      <c r="C37" s="98"/>
      <c r="D37" s="98"/>
    </row>
    <row r="38" spans="1:4" ht="21">
      <c r="A38" s="98"/>
      <c r="B38" s="98"/>
      <c r="C38" s="98"/>
      <c r="D38" s="98"/>
    </row>
    <row r="39" spans="1:4" ht="21">
      <c r="A39" s="98"/>
      <c r="B39" s="98"/>
      <c r="C39" s="98"/>
      <c r="D39" s="98"/>
    </row>
    <row r="40" spans="1:4" ht="21">
      <c r="A40" s="42"/>
      <c r="B40" s="42"/>
      <c r="C40" s="42"/>
      <c r="D40" s="42"/>
    </row>
    <row r="41" spans="1:3" ht="21">
      <c r="A41" s="81"/>
      <c r="B41" s="81"/>
      <c r="C41" s="81"/>
    </row>
    <row r="42" spans="1:4" ht="21">
      <c r="A42" s="82"/>
      <c r="B42" s="83"/>
      <c r="C42" s="84"/>
      <c r="D42" s="85"/>
    </row>
    <row r="43" spans="1:4" ht="21">
      <c r="A43" s="82"/>
      <c r="B43" s="83"/>
      <c r="C43" s="86"/>
      <c r="D43" s="85"/>
    </row>
    <row r="44" spans="1:4" ht="21">
      <c r="A44" s="45"/>
      <c r="B44" s="87"/>
      <c r="C44" s="88"/>
      <c r="D44" s="89"/>
    </row>
    <row r="45" spans="1:4" ht="21">
      <c r="A45" s="45"/>
      <c r="B45" s="87"/>
      <c r="C45" s="90"/>
      <c r="D45" s="89"/>
    </row>
    <row r="46" spans="1:4" ht="21">
      <c r="A46" s="45"/>
      <c r="B46" s="87"/>
      <c r="C46" s="88"/>
      <c r="D46" s="89"/>
    </row>
    <row r="47" spans="1:4" ht="21">
      <c r="A47" s="45"/>
      <c r="B47" s="87"/>
      <c r="C47" s="88"/>
      <c r="D47" s="45"/>
    </row>
    <row r="48" spans="1:4" ht="21">
      <c r="A48" s="45"/>
      <c r="B48" s="87"/>
      <c r="C48" s="89"/>
      <c r="D48" s="89"/>
    </row>
    <row r="49" spans="1:4" ht="21">
      <c r="A49" s="45"/>
      <c r="B49" s="87"/>
      <c r="C49" s="89"/>
      <c r="D49" s="89"/>
    </row>
    <row r="50" spans="1:4" ht="21">
      <c r="A50" s="45"/>
      <c r="B50" s="87"/>
      <c r="C50" s="89"/>
      <c r="D50" s="89"/>
    </row>
    <row r="51" spans="1:4" ht="21">
      <c r="A51" s="45"/>
      <c r="B51" s="87"/>
      <c r="C51" s="89"/>
      <c r="D51" s="88"/>
    </row>
    <row r="52" spans="1:4" ht="21">
      <c r="A52" s="45"/>
      <c r="B52" s="87"/>
      <c r="C52" s="89"/>
      <c r="D52" s="88"/>
    </row>
    <row r="53" spans="1:4" ht="21">
      <c r="A53" s="45"/>
      <c r="B53" s="87"/>
      <c r="C53" s="89"/>
      <c r="D53" s="88"/>
    </row>
    <row r="54" spans="1:4" ht="21">
      <c r="A54" s="45"/>
      <c r="B54" s="87"/>
      <c r="C54" s="89"/>
      <c r="D54" s="88"/>
    </row>
    <row r="55" spans="1:4" ht="21">
      <c r="A55" s="45"/>
      <c r="B55" s="87"/>
      <c r="C55" s="89"/>
      <c r="D55" s="88"/>
    </row>
    <row r="56" spans="1:4" ht="21">
      <c r="A56" s="45"/>
      <c r="B56" s="87"/>
      <c r="C56" s="89"/>
      <c r="D56" s="89"/>
    </row>
    <row r="57" spans="1:4" ht="21">
      <c r="A57" s="45"/>
      <c r="B57" s="87"/>
      <c r="C57" s="89"/>
      <c r="D57" s="89"/>
    </row>
    <row r="58" spans="1:4" ht="21">
      <c r="A58" s="45"/>
      <c r="B58" s="87"/>
      <c r="C58" s="89"/>
      <c r="D58" s="89"/>
    </row>
    <row r="59" spans="1:4" ht="21">
      <c r="A59" s="45"/>
      <c r="B59" s="45"/>
      <c r="C59" s="91"/>
      <c r="D59" s="91"/>
    </row>
    <row r="60" spans="1:4" ht="21">
      <c r="A60" s="45"/>
      <c r="B60" s="45"/>
      <c r="C60" s="45"/>
      <c r="D60" s="45"/>
    </row>
    <row r="61" spans="1:4" ht="21">
      <c r="A61" s="45"/>
      <c r="B61" s="45"/>
      <c r="C61" s="45"/>
      <c r="D61" s="45"/>
    </row>
    <row r="62" spans="1:4" ht="21">
      <c r="A62" s="45"/>
      <c r="B62" s="45"/>
      <c r="C62" s="45"/>
      <c r="D62" s="45"/>
    </row>
    <row r="63" spans="1:4" ht="21">
      <c r="A63" s="45"/>
      <c r="B63" s="45"/>
      <c r="C63" s="45"/>
      <c r="D63" s="45"/>
    </row>
    <row r="64" spans="1:4" ht="21">
      <c r="A64" s="45"/>
      <c r="B64" s="45"/>
      <c r="C64" s="45"/>
      <c r="D64" s="45"/>
    </row>
    <row r="65" spans="1:4" ht="21">
      <c r="A65" s="45"/>
      <c r="B65" s="45"/>
      <c r="C65" s="45"/>
      <c r="D65" s="45"/>
    </row>
    <row r="66" spans="1:4" ht="21">
      <c r="A66" s="45"/>
      <c r="B66" s="45"/>
      <c r="C66" s="45"/>
      <c r="D66" s="45"/>
    </row>
    <row r="67" spans="1:4" ht="21">
      <c r="A67" s="45"/>
      <c r="B67" s="45"/>
      <c r="C67" s="45"/>
      <c r="D67" s="45"/>
    </row>
  </sheetData>
  <sheetProtection/>
  <mergeCells count="6">
    <mergeCell ref="A39:D39"/>
    <mergeCell ref="A1:D1"/>
    <mergeCell ref="A2:D2"/>
    <mergeCell ref="A3:D3"/>
    <mergeCell ref="A37:D37"/>
    <mergeCell ref="A38:D38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7"/>
  <sheetViews>
    <sheetView zoomScaleSheetLayoutView="100" zoomScalePageLayoutView="0" workbookViewId="0" topLeftCell="B1">
      <selection activeCell="E4" sqref="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4" spans="1:5" ht="21">
      <c r="A4" s="1" t="s">
        <v>0</v>
      </c>
      <c r="D4" s="1" t="s">
        <v>1</v>
      </c>
      <c r="E4" s="2" t="s">
        <v>2</v>
      </c>
    </row>
    <row r="5" spans="1:5" ht="21">
      <c r="A5" s="92" t="s">
        <v>3</v>
      </c>
      <c r="B5" s="92"/>
      <c r="C5" s="92"/>
      <c r="D5" s="92"/>
      <c r="E5" s="92"/>
    </row>
    <row r="6" ht="21">
      <c r="D6" s="1" t="s">
        <v>4</v>
      </c>
    </row>
    <row r="7" spans="1:5" ht="21.75" thickBot="1">
      <c r="A7" s="3"/>
      <c r="B7" s="3"/>
      <c r="C7" s="3" t="s">
        <v>5</v>
      </c>
      <c r="D7" s="3" t="s">
        <v>5</v>
      </c>
      <c r="E7" s="3" t="s">
        <v>5</v>
      </c>
    </row>
    <row r="8" spans="1:5" ht="21.75" thickTop="1">
      <c r="A8" s="93" t="s">
        <v>6</v>
      </c>
      <c r="B8" s="94"/>
      <c r="C8" s="4"/>
      <c r="D8" s="5"/>
      <c r="E8" s="6" t="s">
        <v>7</v>
      </c>
    </row>
    <row r="9" spans="1:5" ht="21">
      <c r="A9" s="7" t="s">
        <v>8</v>
      </c>
      <c r="B9" s="8" t="s">
        <v>9</v>
      </c>
      <c r="C9" s="9" t="s">
        <v>10</v>
      </c>
      <c r="D9" s="10" t="s">
        <v>11</v>
      </c>
      <c r="E9" s="10" t="s">
        <v>12</v>
      </c>
    </row>
    <row r="10" spans="1:5" ht="21.75" thickBot="1">
      <c r="A10" s="11" t="s">
        <v>13</v>
      </c>
      <c r="B10" s="12" t="s">
        <v>13</v>
      </c>
      <c r="C10" s="3"/>
      <c r="D10" s="13"/>
      <c r="E10" s="12" t="s">
        <v>13</v>
      </c>
    </row>
    <row r="11" spans="1:5" ht="29.25" customHeight="1" thickTop="1">
      <c r="A11" s="14" t="s">
        <v>5</v>
      </c>
      <c r="B11" s="15">
        <v>1432676231.41</v>
      </c>
      <c r="C11" s="16" t="s">
        <v>14</v>
      </c>
      <c r="D11" s="17"/>
      <c r="E11" s="15">
        <v>1676709081.5700004</v>
      </c>
    </row>
    <row r="12" spans="1:5" ht="21">
      <c r="A12" s="18"/>
      <c r="B12" s="19"/>
      <c r="C12" s="1" t="s">
        <v>15</v>
      </c>
      <c r="D12" s="19"/>
      <c r="E12" s="19"/>
    </row>
    <row r="13" spans="1:5" ht="21">
      <c r="A13" s="20">
        <v>59000000</v>
      </c>
      <c r="B13" s="21">
        <f>49517935.21+5141008.77</f>
        <v>54658943.980000004</v>
      </c>
      <c r="C13" s="1" t="s">
        <v>16</v>
      </c>
      <c r="D13" s="22" t="s">
        <v>17</v>
      </c>
      <c r="E13" s="21">
        <v>5141008.77</v>
      </c>
    </row>
    <row r="14" spans="1:5" ht="21">
      <c r="A14" s="20">
        <v>1300000</v>
      </c>
      <c r="B14" s="20">
        <f>857628.65+5769070</f>
        <v>6626698.65</v>
      </c>
      <c r="C14" s="1" t="s">
        <v>18</v>
      </c>
      <c r="D14" s="22" t="s">
        <v>19</v>
      </c>
      <c r="E14" s="20">
        <v>5769070</v>
      </c>
    </row>
    <row r="15" spans="1:5" ht="21">
      <c r="A15" s="20">
        <v>18600000</v>
      </c>
      <c r="B15" s="20">
        <f>25364429.51+3374349.92</f>
        <v>28738779.43</v>
      </c>
      <c r="C15" s="1" t="s">
        <v>20</v>
      </c>
      <c r="D15" s="22" t="s">
        <v>21</v>
      </c>
      <c r="E15" s="20">
        <v>3374349.92</v>
      </c>
    </row>
    <row r="16" spans="1:5" ht="21">
      <c r="A16" s="20">
        <v>1740000</v>
      </c>
      <c r="B16" s="23">
        <f>3272359+315222</f>
        <v>3587581</v>
      </c>
      <c r="C16" s="1" t="s">
        <v>22</v>
      </c>
      <c r="D16" s="22" t="s">
        <v>23</v>
      </c>
      <c r="E16" s="23">
        <v>315222</v>
      </c>
    </row>
    <row r="17" spans="1:5" ht="21">
      <c r="A17" s="20">
        <v>60000</v>
      </c>
      <c r="B17" s="20">
        <f>14500+18000</f>
        <v>32500</v>
      </c>
      <c r="C17" s="1" t="s">
        <v>24</v>
      </c>
      <c r="D17" s="22" t="s">
        <v>25</v>
      </c>
      <c r="E17" s="23">
        <v>14500</v>
      </c>
    </row>
    <row r="18" spans="1:5" ht="21">
      <c r="A18" s="20">
        <v>510000000</v>
      </c>
      <c r="B18" s="20">
        <f>469437134.61+17317066.33</f>
        <v>486754200.94</v>
      </c>
      <c r="C18" s="1" t="s">
        <v>26</v>
      </c>
      <c r="D18" s="22" t="s">
        <v>27</v>
      </c>
      <c r="E18" s="20">
        <v>17317066.33</v>
      </c>
    </row>
    <row r="19" spans="1:5" ht="21">
      <c r="A19" s="20">
        <v>109300000</v>
      </c>
      <c r="B19" s="20">
        <v>137470259.42</v>
      </c>
      <c r="C19" s="1" t="s">
        <v>28</v>
      </c>
      <c r="D19" s="22" t="s">
        <v>29</v>
      </c>
      <c r="E19" s="23">
        <v>0</v>
      </c>
    </row>
    <row r="20" spans="1:5" ht="21">
      <c r="A20" s="25" t="s">
        <v>30</v>
      </c>
      <c r="B20" s="26">
        <f>164296.5+2558430</f>
        <v>2722726.5</v>
      </c>
      <c r="C20" s="1" t="s">
        <v>31</v>
      </c>
      <c r="D20" s="22" t="s">
        <v>32</v>
      </c>
      <c r="E20" s="27">
        <v>2558430</v>
      </c>
    </row>
    <row r="21" spans="1:5" ht="21.75" thickBot="1">
      <c r="A21" s="29">
        <f>SUM(A13:A20)</f>
        <v>700000000</v>
      </c>
      <c r="B21" s="30">
        <f>SUM(B13:B20)</f>
        <v>720591689.92</v>
      </c>
      <c r="C21" s="31"/>
      <c r="D21" s="32" t="s">
        <v>5</v>
      </c>
      <c r="E21" s="29">
        <f>SUM(E13:E20)</f>
        <v>34489647.019999996</v>
      </c>
    </row>
    <row r="22" spans="1:5" ht="21.75" thickTop="1">
      <c r="A22" s="33"/>
      <c r="B22" s="26"/>
      <c r="C22" s="34"/>
      <c r="D22" s="22"/>
      <c r="E22" s="35"/>
    </row>
    <row r="23" spans="1:5" ht="21">
      <c r="A23" s="26"/>
      <c r="B23" s="20">
        <v>816.2</v>
      </c>
      <c r="C23" s="1" t="s">
        <v>33</v>
      </c>
      <c r="D23" s="22" t="s">
        <v>34</v>
      </c>
      <c r="E23" s="23">
        <v>0</v>
      </c>
    </row>
    <row r="24" spans="1:5" ht="21">
      <c r="A24" s="26"/>
      <c r="B24" s="20">
        <f>14538776+2603470</f>
        <v>17142246</v>
      </c>
      <c r="C24" s="1" t="s">
        <v>35</v>
      </c>
      <c r="D24" s="22" t="s">
        <v>36</v>
      </c>
      <c r="E24" s="23">
        <v>2603470</v>
      </c>
    </row>
    <row r="25" spans="1:5" ht="21">
      <c r="A25" s="36"/>
      <c r="B25" s="20">
        <v>1167570.13</v>
      </c>
      <c r="C25" s="1" t="s">
        <v>37</v>
      </c>
      <c r="D25" s="10">
        <v>700</v>
      </c>
      <c r="E25" s="23">
        <v>0</v>
      </c>
    </row>
    <row r="26" spans="1:5" ht="21">
      <c r="A26" s="36"/>
      <c r="B26" s="20">
        <f>1390471.16+573646.1</f>
        <v>1964117.2599999998</v>
      </c>
      <c r="C26" s="18" t="s">
        <v>38</v>
      </c>
      <c r="D26" s="22" t="s">
        <v>39</v>
      </c>
      <c r="E26" s="23">
        <v>573646.1</v>
      </c>
    </row>
    <row r="27" spans="1:5" ht="21">
      <c r="A27" s="36"/>
      <c r="B27" s="20">
        <f>12232130.5+1036731.25</f>
        <v>13268861.75</v>
      </c>
      <c r="C27" s="1" t="s">
        <v>40</v>
      </c>
      <c r="D27" s="22" t="s">
        <v>41</v>
      </c>
      <c r="E27" s="20">
        <v>1036731.25</v>
      </c>
    </row>
    <row r="28" spans="1:5" ht="21">
      <c r="A28" s="36"/>
      <c r="B28" s="20"/>
      <c r="D28" s="22"/>
      <c r="E28" s="35"/>
    </row>
    <row r="29" spans="1:5" ht="21">
      <c r="A29" s="36"/>
      <c r="B29" s="20"/>
      <c r="D29" s="22"/>
      <c r="E29" s="35"/>
    </row>
    <row r="30" spans="1:5" ht="21">
      <c r="A30" s="36"/>
      <c r="B30" s="20"/>
      <c r="D30" s="22"/>
      <c r="E30" s="35"/>
    </row>
    <row r="31" spans="1:5" ht="21">
      <c r="A31" s="36"/>
      <c r="B31" s="20"/>
      <c r="D31" s="22"/>
      <c r="E31" s="20"/>
    </row>
    <row r="32" spans="1:5" ht="27" customHeight="1">
      <c r="A32" s="36" t="s">
        <v>5</v>
      </c>
      <c r="B32" s="37">
        <f>SUM(B22:B31)</f>
        <v>33543611.339999996</v>
      </c>
      <c r="C32" s="38" t="s">
        <v>5</v>
      </c>
      <c r="D32" s="39" t="s">
        <v>5</v>
      </c>
      <c r="E32" s="37">
        <f>SUM(E22:E31)</f>
        <v>4213847.35</v>
      </c>
    </row>
    <row r="33" spans="1:5" ht="27.75" customHeight="1" thickBot="1">
      <c r="A33" s="40" t="s">
        <v>5</v>
      </c>
      <c r="B33" s="41">
        <f>B21+B32</f>
        <v>754135301.26</v>
      </c>
      <c r="C33" s="42" t="s">
        <v>42</v>
      </c>
      <c r="D33" s="17"/>
      <c r="E33" s="41">
        <f>E21+E32</f>
        <v>38703494.37</v>
      </c>
    </row>
    <row r="34" spans="1:5" ht="21.75" customHeight="1" thickTop="1">
      <c r="A34" s="43"/>
      <c r="B34" s="44"/>
      <c r="C34" s="42"/>
      <c r="D34" s="45"/>
      <c r="E34" s="44"/>
    </row>
    <row r="35" spans="1:5" ht="21.75" customHeight="1">
      <c r="A35" s="43"/>
      <c r="B35" s="44"/>
      <c r="C35" s="42"/>
      <c r="D35" s="45"/>
      <c r="E35" s="44"/>
    </row>
    <row r="36" spans="1:5" ht="21.75" customHeight="1">
      <c r="A36" s="43"/>
      <c r="B36" s="44"/>
      <c r="C36" s="42"/>
      <c r="D36" s="45"/>
      <c r="E36" s="44"/>
    </row>
    <row r="37" spans="1:5" ht="21.75" customHeight="1">
      <c r="A37" s="43"/>
      <c r="B37" s="44"/>
      <c r="C37" s="42"/>
      <c r="D37" s="45"/>
      <c r="E37" s="44"/>
    </row>
    <row r="38" spans="1:5" ht="21.75" customHeight="1">
      <c r="A38" s="43"/>
      <c r="B38" s="44"/>
      <c r="C38" s="42"/>
      <c r="D38" s="45"/>
      <c r="E38" s="44"/>
    </row>
    <row r="39" spans="1:5" ht="21.75" customHeight="1">
      <c r="A39" s="43"/>
      <c r="B39" s="44"/>
      <c r="C39" s="42"/>
      <c r="D39" s="45"/>
      <c r="E39" s="44"/>
    </row>
    <row r="40" spans="1:5" ht="25.5" customHeight="1" thickBot="1">
      <c r="A40" s="95" t="s">
        <v>43</v>
      </c>
      <c r="B40" s="95"/>
      <c r="C40" s="95"/>
      <c r="D40" s="95"/>
      <c r="E40" s="95"/>
    </row>
    <row r="41" spans="1:5" ht="16.5" customHeight="1" thickTop="1">
      <c r="A41" s="96" t="s">
        <v>6</v>
      </c>
      <c r="B41" s="97"/>
      <c r="C41" s="46"/>
      <c r="D41" s="46"/>
      <c r="E41" s="47" t="s">
        <v>7</v>
      </c>
    </row>
    <row r="42" spans="1:5" ht="18.75" customHeight="1">
      <c r="A42" s="48" t="s">
        <v>8</v>
      </c>
      <c r="B42" s="49" t="s">
        <v>9</v>
      </c>
      <c r="C42" s="50" t="s">
        <v>10</v>
      </c>
      <c r="D42" s="48" t="s">
        <v>11</v>
      </c>
      <c r="E42" s="51" t="s">
        <v>12</v>
      </c>
    </row>
    <row r="43" spans="1:5" ht="15.75" customHeight="1" thickBot="1">
      <c r="A43" s="52" t="s">
        <v>13</v>
      </c>
      <c r="B43" s="53" t="s">
        <v>13</v>
      </c>
      <c r="C43" s="13"/>
      <c r="D43" s="54"/>
      <c r="E43" s="53" t="s">
        <v>13</v>
      </c>
    </row>
    <row r="44" spans="1:5" ht="25.5" customHeight="1" thickTop="1">
      <c r="A44" s="48"/>
      <c r="B44" s="48"/>
      <c r="C44" s="55" t="s">
        <v>44</v>
      </c>
      <c r="D44" s="56"/>
      <c r="E44" s="51"/>
    </row>
    <row r="45" spans="1:5" ht="21.75" customHeight="1">
      <c r="A45" s="20">
        <f>33667700-696000</f>
        <v>32971700</v>
      </c>
      <c r="B45" s="23">
        <f>8832887.03+401371.92</f>
        <v>9234258.95</v>
      </c>
      <c r="C45" s="1" t="s">
        <v>45</v>
      </c>
      <c r="D45" s="57" t="s">
        <v>46</v>
      </c>
      <c r="E45" s="20">
        <v>401371.92</v>
      </c>
    </row>
    <row r="46" spans="1:5" ht="21.75" customHeight="1">
      <c r="A46" s="20">
        <f>41193520-300000</f>
        <v>40893520</v>
      </c>
      <c r="B46" s="23">
        <f>21542581.95+2715953.34</f>
        <v>24258535.29</v>
      </c>
      <c r="C46" s="1" t="s">
        <v>47</v>
      </c>
      <c r="D46" s="57" t="s">
        <v>48</v>
      </c>
      <c r="E46" s="20">
        <v>2715953.34</v>
      </c>
    </row>
    <row r="47" spans="1:5" ht="21.75" customHeight="1">
      <c r="A47" s="20">
        <f>3858000+300000+210000</f>
        <v>4368000</v>
      </c>
      <c r="B47" s="23">
        <f>2813480+339220</f>
        <v>3152700</v>
      </c>
      <c r="C47" s="1" t="s">
        <v>49</v>
      </c>
      <c r="D47" s="57" t="s">
        <v>50</v>
      </c>
      <c r="E47" s="20">
        <v>339220</v>
      </c>
    </row>
    <row r="48" spans="1:5" ht="21.75" customHeight="1">
      <c r="A48" s="20">
        <f>29921400-580000+370000-160000+160000</f>
        <v>29711400</v>
      </c>
      <c r="B48" s="23">
        <f>14786766.45+1813595</f>
        <v>16600361.45</v>
      </c>
      <c r="C48" s="1" t="s">
        <v>51</v>
      </c>
      <c r="D48" s="57" t="s">
        <v>52</v>
      </c>
      <c r="E48" s="20">
        <v>1813595</v>
      </c>
    </row>
    <row r="49" spans="1:5" ht="21.75" customHeight="1">
      <c r="A49" s="20">
        <f>17795000+125000</f>
        <v>17920000</v>
      </c>
      <c r="B49" s="23">
        <f>892504.5+124320</f>
        <v>1016824.5</v>
      </c>
      <c r="C49" s="1" t="s">
        <v>53</v>
      </c>
      <c r="D49" s="57" t="s">
        <v>54</v>
      </c>
      <c r="E49" s="20">
        <v>124320</v>
      </c>
    </row>
    <row r="50" spans="1:5" ht="21.75" customHeight="1">
      <c r="A50" s="20">
        <f>62531720-472000</f>
        <v>62059720</v>
      </c>
      <c r="B50" s="25">
        <f>25352272.47+4793229.3</f>
        <v>30145501.77</v>
      </c>
      <c r="C50" s="1" t="s">
        <v>55</v>
      </c>
      <c r="D50" s="57" t="s">
        <v>56</v>
      </c>
      <c r="E50" s="20">
        <v>4793229.3</v>
      </c>
    </row>
    <row r="51" spans="1:5" ht="21.75" customHeight="1">
      <c r="A51" s="58">
        <v>16896900</v>
      </c>
      <c r="B51" s="25">
        <f>4367374.74+1525075.75</f>
        <v>5892450.49</v>
      </c>
      <c r="C51" s="1" t="s">
        <v>57</v>
      </c>
      <c r="D51" s="57" t="s">
        <v>58</v>
      </c>
      <c r="E51" s="20">
        <v>1525075.75</v>
      </c>
    </row>
    <row r="52" spans="1:5" ht="21.75" customHeight="1">
      <c r="A52" s="58">
        <f>7329000+20000+45000+11000+208000+63000</f>
        <v>7676000</v>
      </c>
      <c r="B52" s="23">
        <f>3948640.65+879837.86</f>
        <v>4828478.51</v>
      </c>
      <c r="C52" s="1" t="s">
        <v>59</v>
      </c>
      <c r="D52" s="57" t="s">
        <v>60</v>
      </c>
      <c r="E52" s="20">
        <v>879837.86</v>
      </c>
    </row>
    <row r="53" spans="1:5" ht="21.75" customHeight="1">
      <c r="A53" s="58">
        <v>91474260</v>
      </c>
      <c r="B53" s="23">
        <f>42989760+3030000</f>
        <v>46019760</v>
      </c>
      <c r="C53" s="1" t="s">
        <v>61</v>
      </c>
      <c r="D53" s="57" t="s">
        <v>62</v>
      </c>
      <c r="E53" s="20">
        <v>3030000</v>
      </c>
    </row>
    <row r="54" spans="1:5" ht="21.75" customHeight="1">
      <c r="A54" s="58">
        <v>15318300</v>
      </c>
      <c r="B54" s="25">
        <f>2067045.96+878280.6</f>
        <v>2945326.56</v>
      </c>
      <c r="C54" s="1" t="s">
        <v>63</v>
      </c>
      <c r="D54" s="57" t="s">
        <v>64</v>
      </c>
      <c r="E54" s="25">
        <v>878280.6</v>
      </c>
    </row>
    <row r="55" spans="1:5" ht="21.75" customHeight="1">
      <c r="A55" s="58">
        <f>270514200+696000</f>
        <v>271210200</v>
      </c>
      <c r="B55" s="25">
        <f>1765400+50385943.8</f>
        <v>52151343.8</v>
      </c>
      <c r="C55" s="1" t="s">
        <v>65</v>
      </c>
      <c r="D55" s="57" t="s">
        <v>66</v>
      </c>
      <c r="E55" s="25">
        <v>50385943.8</v>
      </c>
    </row>
    <row r="56" spans="1:5" ht="21.75" customHeight="1">
      <c r="A56" s="58">
        <v>200000</v>
      </c>
      <c r="B56" s="25">
        <v>100000</v>
      </c>
      <c r="C56" s="1" t="s">
        <v>67</v>
      </c>
      <c r="D56" s="57" t="s">
        <v>68</v>
      </c>
      <c r="E56" s="25">
        <v>0</v>
      </c>
    </row>
    <row r="57" spans="1:5" ht="21.75" customHeight="1">
      <c r="A57" s="58">
        <v>885000</v>
      </c>
      <c r="B57" s="23">
        <f>481338.76+61897.6</f>
        <v>543236.36</v>
      </c>
      <c r="C57" s="1" t="s">
        <v>45</v>
      </c>
      <c r="D57" s="57" t="s">
        <v>69</v>
      </c>
      <c r="E57" s="20">
        <v>61897.6</v>
      </c>
    </row>
    <row r="58" spans="1:5" ht="21.75" customHeight="1">
      <c r="A58" s="58">
        <f>42633000-330000+200000+30000</f>
        <v>42533000</v>
      </c>
      <c r="B58" s="23">
        <f>19204276.95+2455441</f>
        <v>21659717.95</v>
      </c>
      <c r="C58" s="1" t="s">
        <v>47</v>
      </c>
      <c r="D58" s="57" t="s">
        <v>70</v>
      </c>
      <c r="E58" s="20">
        <v>2455441</v>
      </c>
    </row>
    <row r="59" spans="1:5" ht="21.75" customHeight="1">
      <c r="A59" s="58">
        <f>326700+100000</f>
        <v>426700</v>
      </c>
      <c r="B59" s="23">
        <f>264480+31440</f>
        <v>295920</v>
      </c>
      <c r="C59" s="1" t="s">
        <v>49</v>
      </c>
      <c r="D59" s="57" t="s">
        <v>71</v>
      </c>
      <c r="E59" s="20">
        <v>31440</v>
      </c>
    </row>
    <row r="60" spans="1:5" ht="21.75" customHeight="1">
      <c r="A60" s="20">
        <f>1442500-75000+75000</f>
        <v>1442500</v>
      </c>
      <c r="B60" s="23">
        <f>887370.72+116420</f>
        <v>1003790.72</v>
      </c>
      <c r="C60" s="1" t="s">
        <v>51</v>
      </c>
      <c r="D60" s="57" t="s">
        <v>72</v>
      </c>
      <c r="E60" s="20">
        <v>116420</v>
      </c>
    </row>
    <row r="61" spans="1:5" ht="21.75" customHeight="1">
      <c r="A61" s="20">
        <v>350000</v>
      </c>
      <c r="B61" s="25">
        <f>3100+3100</f>
        <v>6200</v>
      </c>
      <c r="C61" s="1" t="s">
        <v>53</v>
      </c>
      <c r="D61" s="57" t="s">
        <v>73</v>
      </c>
      <c r="E61" s="25">
        <v>3100</v>
      </c>
    </row>
    <row r="62" spans="1:5" ht="21" customHeight="1">
      <c r="A62" s="20">
        <v>10331600</v>
      </c>
      <c r="B62" s="25">
        <v>7913600</v>
      </c>
      <c r="C62" s="1" t="s">
        <v>55</v>
      </c>
      <c r="D62" s="57" t="s">
        <v>74</v>
      </c>
      <c r="E62" s="25">
        <v>0</v>
      </c>
    </row>
    <row r="63" spans="1:5" ht="21" customHeight="1">
      <c r="A63" s="20">
        <v>3412400</v>
      </c>
      <c r="B63" s="25">
        <v>1724188.74</v>
      </c>
      <c r="C63" s="1" t="s">
        <v>57</v>
      </c>
      <c r="D63" s="57" t="s">
        <v>75</v>
      </c>
      <c r="E63" s="25">
        <v>0</v>
      </c>
    </row>
    <row r="64" spans="1:5" ht="21" customHeight="1">
      <c r="A64" s="20">
        <v>216000</v>
      </c>
      <c r="B64" s="23">
        <v>216000</v>
      </c>
      <c r="C64" s="1" t="s">
        <v>59</v>
      </c>
      <c r="D64" s="57" t="s">
        <v>76</v>
      </c>
      <c r="E64" s="23">
        <v>0</v>
      </c>
    </row>
    <row r="65" spans="1:5" ht="21" customHeight="1">
      <c r="A65" s="20">
        <v>49702800</v>
      </c>
      <c r="B65" s="25">
        <f>218208.89+74807.28</f>
        <v>293016.17000000004</v>
      </c>
      <c r="C65" s="1" t="s">
        <v>65</v>
      </c>
      <c r="D65" s="57" t="s">
        <v>77</v>
      </c>
      <c r="E65" s="25">
        <v>74807.28</v>
      </c>
    </row>
    <row r="66" spans="1:5" ht="21" customHeight="1" thickBot="1">
      <c r="A66" s="29">
        <f>SUM(A45:A65)</f>
        <v>700000000</v>
      </c>
      <c r="B66" s="29">
        <f>SUM(B45:B65)</f>
        <v>230001211.26</v>
      </c>
      <c r="C66" s="38"/>
      <c r="D66" s="59"/>
      <c r="E66" s="29">
        <f>SUM(E45:E65)</f>
        <v>69629933.44999999</v>
      </c>
    </row>
    <row r="67" spans="1:5" ht="21" customHeight="1" thickTop="1">
      <c r="A67" s="60"/>
      <c r="B67" s="60"/>
      <c r="C67" s="61"/>
      <c r="D67" s="62"/>
      <c r="E67" s="60"/>
    </row>
    <row r="68" spans="1:5" ht="21" customHeight="1">
      <c r="A68" s="60"/>
      <c r="B68" s="60"/>
      <c r="C68" s="61"/>
      <c r="D68" s="62"/>
      <c r="E68" s="60"/>
    </row>
    <row r="69" spans="1:5" ht="21" customHeight="1">
      <c r="A69" s="60"/>
      <c r="B69" s="60"/>
      <c r="C69" s="61"/>
      <c r="D69" s="62"/>
      <c r="E69" s="60"/>
    </row>
    <row r="70" spans="1:5" ht="21" customHeight="1">
      <c r="A70" s="60"/>
      <c r="B70" s="60"/>
      <c r="C70" s="61"/>
      <c r="D70" s="62"/>
      <c r="E70" s="60"/>
    </row>
    <row r="71" spans="1:5" ht="21" customHeight="1">
      <c r="A71" s="60"/>
      <c r="B71" s="60"/>
      <c r="C71" s="61"/>
      <c r="D71" s="62"/>
      <c r="E71" s="60"/>
    </row>
    <row r="72" spans="1:5" ht="21" customHeight="1">
      <c r="A72" s="60"/>
      <c r="B72" s="60"/>
      <c r="C72" s="61"/>
      <c r="D72" s="62"/>
      <c r="E72" s="60"/>
    </row>
    <row r="73" spans="1:5" ht="21" customHeight="1">
      <c r="A73" s="60"/>
      <c r="B73" s="60"/>
      <c r="C73" s="61"/>
      <c r="D73" s="62"/>
      <c r="E73" s="60"/>
    </row>
    <row r="74" spans="1:5" ht="21" customHeight="1">
      <c r="A74" s="60"/>
      <c r="B74" s="60"/>
      <c r="C74" s="61"/>
      <c r="D74" s="62"/>
      <c r="E74" s="60"/>
    </row>
    <row r="75" spans="1:5" ht="21" customHeight="1">
      <c r="A75" s="60"/>
      <c r="B75" s="60"/>
      <c r="C75" s="61"/>
      <c r="D75" s="62"/>
      <c r="E75" s="60"/>
    </row>
    <row r="76" spans="1:5" ht="21" customHeight="1">
      <c r="A76" s="60"/>
      <c r="B76" s="60"/>
      <c r="C76" s="61"/>
      <c r="D76" s="62"/>
      <c r="E76" s="60"/>
    </row>
    <row r="77" spans="1:5" ht="21" customHeight="1">
      <c r="A77" s="60"/>
      <c r="B77" s="60"/>
      <c r="C77" s="61"/>
      <c r="D77" s="62"/>
      <c r="E77" s="60"/>
    </row>
    <row r="78" spans="1:5" ht="21.75" customHeight="1">
      <c r="A78" s="43"/>
      <c r="B78" s="44"/>
      <c r="C78" s="42"/>
      <c r="D78" s="45"/>
      <c r="E78" s="44"/>
    </row>
    <row r="79" spans="1:5" ht="25.5" customHeight="1" thickBot="1">
      <c r="A79" s="95" t="s">
        <v>78</v>
      </c>
      <c r="B79" s="95"/>
      <c r="C79" s="95"/>
      <c r="D79" s="95"/>
      <c r="E79" s="95"/>
    </row>
    <row r="80" spans="1:5" ht="16.5" customHeight="1" thickTop="1">
      <c r="A80" s="96" t="s">
        <v>6</v>
      </c>
      <c r="B80" s="97"/>
      <c r="C80" s="46"/>
      <c r="D80" s="46"/>
      <c r="E80" s="47" t="s">
        <v>7</v>
      </c>
    </row>
    <row r="81" spans="1:5" ht="18.75" customHeight="1">
      <c r="A81" s="48" t="s">
        <v>8</v>
      </c>
      <c r="B81" s="49" t="s">
        <v>9</v>
      </c>
      <c r="C81" s="50" t="s">
        <v>10</v>
      </c>
      <c r="D81" s="48" t="s">
        <v>11</v>
      </c>
      <c r="E81" s="51" t="s">
        <v>12</v>
      </c>
    </row>
    <row r="82" spans="1:5" ht="15.75" customHeight="1" thickBot="1">
      <c r="A82" s="52" t="s">
        <v>13</v>
      </c>
      <c r="B82" s="53" t="s">
        <v>13</v>
      </c>
      <c r="C82" s="13"/>
      <c r="D82" s="54"/>
      <c r="E82" s="53" t="s">
        <v>13</v>
      </c>
    </row>
    <row r="83" spans="1:5" ht="21" customHeight="1" thickTop="1">
      <c r="A83" s="33"/>
      <c r="B83" s="20">
        <f>10107419.11+1065444.18</f>
        <v>11172863.29</v>
      </c>
      <c r="C83" s="1" t="s">
        <v>45</v>
      </c>
      <c r="D83" s="57" t="s">
        <v>69</v>
      </c>
      <c r="E83" s="20">
        <v>1065444.18</v>
      </c>
    </row>
    <row r="84" spans="1:5" ht="21" customHeight="1">
      <c r="A84" s="33"/>
      <c r="B84" s="20">
        <f>16605295+6606000</f>
        <v>23211295</v>
      </c>
      <c r="C84" s="1" t="s">
        <v>61</v>
      </c>
      <c r="D84" s="57" t="s">
        <v>79</v>
      </c>
      <c r="E84" s="23">
        <v>6606000</v>
      </c>
    </row>
    <row r="85" spans="1:5" ht="21" customHeight="1">
      <c r="A85" s="33"/>
      <c r="B85" s="20">
        <f>41328+5166</f>
        <v>46494</v>
      </c>
      <c r="C85" s="1" t="s">
        <v>45</v>
      </c>
      <c r="D85" s="57" t="s">
        <v>80</v>
      </c>
      <c r="E85" s="23">
        <v>5166</v>
      </c>
    </row>
    <row r="86" spans="1:5" ht="21" customHeight="1">
      <c r="A86" s="33"/>
      <c r="B86" s="20">
        <v>2463300</v>
      </c>
      <c r="C86" s="1" t="s">
        <v>65</v>
      </c>
      <c r="D86" s="57" t="s">
        <v>81</v>
      </c>
      <c r="E86" s="23">
        <v>2463300</v>
      </c>
    </row>
    <row r="87" spans="1:5" ht="21" customHeight="1">
      <c r="A87" s="36"/>
      <c r="B87" s="20">
        <f>17122070+76500</f>
        <v>17198570</v>
      </c>
      <c r="C87" s="1" t="s">
        <v>35</v>
      </c>
      <c r="D87" s="57" t="s">
        <v>36</v>
      </c>
      <c r="E87" s="20">
        <v>76500</v>
      </c>
    </row>
    <row r="88" spans="1:5" ht="21" customHeight="1">
      <c r="A88" s="36" t="s">
        <v>5</v>
      </c>
      <c r="B88" s="35">
        <f>231440906.13+27947400</f>
        <v>259388306.13</v>
      </c>
      <c r="C88" s="1" t="s">
        <v>82</v>
      </c>
      <c r="D88" s="22" t="s">
        <v>83</v>
      </c>
      <c r="E88" s="20">
        <v>27947400</v>
      </c>
    </row>
    <row r="89" spans="1:5" ht="21" customHeight="1">
      <c r="A89" s="36"/>
      <c r="B89" s="35">
        <v>20176</v>
      </c>
      <c r="C89" s="1" t="s">
        <v>84</v>
      </c>
      <c r="D89" s="22" t="s">
        <v>85</v>
      </c>
      <c r="E89" s="23">
        <v>0</v>
      </c>
    </row>
    <row r="90" spans="1:5" ht="21" customHeight="1">
      <c r="A90" s="36"/>
      <c r="B90" s="35">
        <v>11515146.52</v>
      </c>
      <c r="C90" s="1" t="s">
        <v>86</v>
      </c>
      <c r="D90" s="22" t="s">
        <v>87</v>
      </c>
      <c r="E90" s="23">
        <v>0</v>
      </c>
    </row>
    <row r="91" spans="1:5" ht="21" customHeight="1">
      <c r="A91" s="36"/>
      <c r="B91" s="35">
        <f>2364271.64+313954.96</f>
        <v>2678226.6</v>
      </c>
      <c r="C91" s="18" t="s">
        <v>38</v>
      </c>
      <c r="D91" s="22" t="s">
        <v>39</v>
      </c>
      <c r="E91" s="20">
        <v>313954.96</v>
      </c>
    </row>
    <row r="92" spans="1:5" ht="21" customHeight="1">
      <c r="A92" s="36" t="s">
        <v>5</v>
      </c>
      <c r="B92" s="35">
        <f>7208241.94+3619171.8</f>
        <v>10827413.74</v>
      </c>
      <c r="C92" s="1" t="s">
        <v>40</v>
      </c>
      <c r="D92" s="57" t="s">
        <v>41</v>
      </c>
      <c r="E92" s="20">
        <v>3619171.8</v>
      </c>
    </row>
    <row r="93" spans="1:5" ht="21" customHeight="1">
      <c r="A93" s="36"/>
      <c r="B93" s="35">
        <v>816.2</v>
      </c>
      <c r="C93" s="1" t="s">
        <v>88</v>
      </c>
      <c r="D93" s="57" t="s">
        <v>89</v>
      </c>
      <c r="E93" s="23">
        <v>0</v>
      </c>
    </row>
    <row r="94" spans="1:5" ht="21" customHeight="1">
      <c r="A94" s="36"/>
      <c r="B94" s="35">
        <v>14602008.38</v>
      </c>
      <c r="C94" s="1" t="s">
        <v>90</v>
      </c>
      <c r="D94" s="57"/>
      <c r="E94" s="23">
        <v>0</v>
      </c>
    </row>
    <row r="95" spans="1:5" ht="21.75" customHeight="1">
      <c r="A95" s="36"/>
      <c r="B95" s="37">
        <f>SUM(B83:B94)</f>
        <v>353124615.86</v>
      </c>
      <c r="C95" s="63"/>
      <c r="D95" s="22"/>
      <c r="E95" s="64">
        <f>SUM(E83:E94)</f>
        <v>42096936.94</v>
      </c>
    </row>
    <row r="96" spans="1:5" ht="19.5" customHeight="1">
      <c r="A96" s="40"/>
      <c r="B96" s="65">
        <f>B66+B95</f>
        <v>583125827.12</v>
      </c>
      <c r="C96" s="66" t="s">
        <v>91</v>
      </c>
      <c r="D96" s="67"/>
      <c r="E96" s="37">
        <f>E66+E95</f>
        <v>111726870.38999999</v>
      </c>
    </row>
    <row r="97" spans="1:5" ht="19.5" customHeight="1">
      <c r="A97" s="45"/>
      <c r="B97" s="68">
        <f>B33-B96</f>
        <v>171009474.14</v>
      </c>
      <c r="C97" s="7" t="s">
        <v>92</v>
      </c>
      <c r="D97" s="67"/>
      <c r="E97" s="68">
        <f>E33-E96</f>
        <v>-73023376.01999998</v>
      </c>
    </row>
    <row r="98" spans="1:5" ht="20.25" customHeight="1">
      <c r="A98" s="45"/>
      <c r="B98" s="69">
        <f>B11+B33-B96</f>
        <v>1603685705.5500002</v>
      </c>
      <c r="C98" s="70" t="s">
        <v>93</v>
      </c>
      <c r="D98" s="71"/>
      <c r="E98" s="69">
        <f>E11+E33-E96</f>
        <v>1603685705.5500002</v>
      </c>
    </row>
    <row r="106" ht="21">
      <c r="E106" s="28"/>
    </row>
    <row r="107" spans="2:5" ht="21">
      <c r="B107" s="24"/>
      <c r="E107" s="28"/>
    </row>
  </sheetData>
  <sheetProtection/>
  <mergeCells count="6">
    <mergeCell ref="A80:B80"/>
    <mergeCell ref="A5:E5"/>
    <mergeCell ref="A8:B8"/>
    <mergeCell ref="A40:E40"/>
    <mergeCell ref="A41:B41"/>
    <mergeCell ref="A79:E79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Rich</cp:lastModifiedBy>
  <cp:lastPrinted>2015-10-22T06:23:43Z</cp:lastPrinted>
  <dcterms:created xsi:type="dcterms:W3CDTF">2015-10-22T06:23:13Z</dcterms:created>
  <dcterms:modified xsi:type="dcterms:W3CDTF">2015-11-05T09:06:13Z</dcterms:modified>
  <cp:category/>
  <cp:version/>
  <cp:contentType/>
  <cp:contentStatus/>
</cp:coreProperties>
</file>