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7400" windowHeight="11505" activeTab="0"/>
  </bookViews>
  <sheets>
    <sheet name=" งบทดลอง " sheetId="1" r:id="rId1"/>
    <sheet name="รับจ่ายเงินสด " sheetId="2" r:id="rId2"/>
  </sheets>
  <definedNames>
    <definedName name="_xlnm.Print_Area" localSheetId="0">' งบทดลอง '!$A$1:$D$81</definedName>
    <definedName name="_xlnm.Print_Area" localSheetId="1">'รับจ่ายเงินสด '!$A$1:$F$147</definedName>
  </definedNames>
  <calcPr fullCalcOnLoad="1"/>
</workbook>
</file>

<file path=xl/sharedStrings.xml><?xml version="1.0" encoding="utf-8"?>
<sst xmlns="http://schemas.openxmlformats.org/spreadsheetml/2006/main" count="202" uniqueCount="144">
  <si>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</si>
  <si>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</si>
  <si>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มกราคม 2558</t>
  </si>
  <si>
    <t>รายงาน รับ - จ่าย  เงินสด</t>
  </si>
  <si>
    <t>ปีงบประมาณ….2558….</t>
  </si>
  <si>
    <t xml:space="preserve"> 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</si>
  <si>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</si>
  <si>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</si>
  <si>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</si>
  <si>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</si>
  <si>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</si>
  <si>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รหัสบัญชี</t>
  </si>
  <si>
    <t xml:space="preserve"> เกิดขึ้นจริง</t>
  </si>
  <si>
    <t>บาท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</si>
  <si>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</si>
  <si>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</si>
  <si>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</si>
  <si>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</si>
  <si>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</si>
  <si>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</si>
  <si>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</si>
  <si>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</si>
  <si>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</si>
  <si>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</si>
  <si>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</si>
  <si>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</si>
  <si>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</si>
  <si>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</si>
  <si>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</si>
  <si>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</si>
  <si>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>-</t>
  </si>
  <si>
    <t>เงินอุดหนุนเฉพาะกิจ</t>
  </si>
  <si>
    <t>3000</t>
  </si>
  <si>
    <t xml:space="preserve"> เงินฝากสมทบทุนส่งเสริมอาชีพ</t>
  </si>
  <si>
    <t>014</t>
  </si>
  <si>
    <t xml:space="preserve"> ลูกหนี้เงินยืมเงินงบประมาณ</t>
  </si>
  <si>
    <t>090</t>
  </si>
  <si>
    <t xml:space="preserve"> เงินสะสม</t>
  </si>
  <si>
    <t xml:space="preserve"> ลูกหนี้เงินยืมเงินสะสม</t>
  </si>
  <si>
    <t>704</t>
  </si>
  <si>
    <t xml:space="preserve"> เงินรับฝาก (หมายเหตุ 2)</t>
  </si>
  <si>
    <t>900</t>
  </si>
  <si>
    <t>รวมรายรับ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</si>
  <si>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</si>
  <si>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</si>
  <si>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>งบกลาง</t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</si>
  <si>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</si>
  <si>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</si>
  <si>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</si>
  <si>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</si>
  <si>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</si>
  <si>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</si>
  <si>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</si>
  <si>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</si>
  <si>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 xml:space="preserve"> ค่าตอบแทน</t>
  </si>
  <si>
    <t>5200</t>
  </si>
  <si>
    <t xml:space="preserve"> ค่าใช้สอย</t>
  </si>
  <si>
    <t>5250</t>
  </si>
  <si>
    <t xml:space="preserve"> ค่าวัสดุ</t>
  </si>
  <si>
    <t>5270</t>
  </si>
  <si>
    <t xml:space="preserve"> ค่าสาธารณูปโภค</t>
  </si>
  <si>
    <t>5300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</si>
  <si>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</si>
  <si>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</si>
  <si>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</si>
  <si>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</si>
  <si>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</si>
  <si>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</si>
  <si>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</si>
  <si>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</si>
  <si>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</si>
  <si>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</si>
  <si>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</si>
  <si>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</si>
  <si>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6200</t>
  </si>
  <si>
    <t>6250</t>
  </si>
  <si>
    <t>6270</t>
  </si>
  <si>
    <t>6300</t>
  </si>
  <si>
    <t>6500</t>
  </si>
  <si>
    <t>- 3 -</t>
  </si>
  <si>
    <t>เงินอุดหนุน</t>
  </si>
  <si>
    <t>6400</t>
  </si>
  <si>
    <t>7000</t>
  </si>
  <si>
    <t xml:space="preserve"> รายจ่ายค้างจ่าย  (หมายเหตุ 3)</t>
  </si>
  <si>
    <t>600</t>
  </si>
  <si>
    <t xml:space="preserve"> รายจ่ายผัดส่งใบสำคัญ</t>
  </si>
  <si>
    <t>601</t>
  </si>
  <si>
    <t>เงินฝาก กสอ.</t>
  </si>
  <si>
    <t>701</t>
  </si>
  <si>
    <t xml:space="preserve"> เงินสมทบทุนส่งเสริมอาชีพ</t>
  </si>
  <si>
    <t>912</t>
  </si>
  <si>
    <t>รวมรายจ่าย</t>
  </si>
  <si>
    <t xml:space="preserve">       รายรับ       สูงกว่า    รายจ่าย</t>
  </si>
  <si>
    <t>ยอดยกไป</t>
  </si>
  <si>
    <t>องค์การบริหารส่วนจังหวัดสมุทรสาคร</t>
  </si>
  <si>
    <t>งบทดลอง</t>
  </si>
  <si>
    <t xml:space="preserve"> วันที่  31  มกราคม  2558</t>
  </si>
  <si>
    <t>เดบิท</t>
  </si>
  <si>
    <t>เครดิต</t>
  </si>
  <si>
    <t xml:space="preserve">  เงินสด</t>
  </si>
  <si>
    <t>010</t>
  </si>
  <si>
    <t xml:space="preserve">  เงินฝากสมทบทุนส่งเสริมอาชีพ</t>
  </si>
  <si>
    <t xml:space="preserve">  เงินฝากธนาคาร   ประเภท  -  กระแสรายวัน</t>
  </si>
  <si>
    <t>021</t>
  </si>
  <si>
    <t xml:space="preserve">  เงินฝากธนาคาร   ประเภท  -  ออมทรัพย์ </t>
  </si>
  <si>
    <t>022</t>
  </si>
  <si>
    <t xml:space="preserve">  เงินฝากธนาคาร   ประเภท  -  ประจำ  </t>
  </si>
  <si>
    <t>023</t>
  </si>
  <si>
    <t xml:space="preserve">  ลูกหนี้เงินยืมเงินงบประมาณ</t>
  </si>
  <si>
    <t xml:space="preserve">  เงินฝาก กสอ.</t>
  </si>
  <si>
    <t xml:space="preserve">  ลูกหนี้เงินยืมเงินสะสม</t>
  </si>
  <si>
    <t xml:space="preserve">  งบกลาง</t>
  </si>
  <si>
    <t>000</t>
  </si>
  <si>
    <t xml:space="preserve">  เงินเดือน</t>
  </si>
  <si>
    <t>100</t>
  </si>
  <si>
    <t xml:space="preserve">  ค่าจ้างประจำ</t>
  </si>
  <si>
    <t>120</t>
  </si>
  <si>
    <t xml:space="preserve">  ค่าจ้างชั่วคราว</t>
  </si>
  <si>
    <t>130</t>
  </si>
  <si>
    <t xml:space="preserve">  ค่าตอบแทน</t>
  </si>
  <si>
    <t>200</t>
  </si>
  <si>
    <t xml:space="preserve">  ค่าใช้สอย</t>
  </si>
  <si>
    <t>250</t>
  </si>
  <si>
    <t xml:space="preserve">  ค่าวัสดุ</t>
  </si>
  <si>
    <t>270</t>
  </si>
  <si>
    <t xml:space="preserve">  ค่าสาธารณูปโภค</t>
  </si>
  <si>
    <t>300</t>
  </si>
  <si>
    <t xml:space="preserve">  เงินอุดหนุน</t>
  </si>
  <si>
    <t>400</t>
  </si>
  <si>
    <t xml:space="preserve">  ค่าครุภัณฑ์</t>
  </si>
  <si>
    <t>450</t>
  </si>
  <si>
    <t xml:space="preserve">  ค่าที่ดินและสิ่งก่อสร้าง</t>
  </si>
  <si>
    <t>500</t>
  </si>
  <si>
    <t xml:space="preserve">  รายจ่ายอื่น</t>
  </si>
  <si>
    <t>550</t>
  </si>
  <si>
    <t xml:space="preserve">  รายรับ  (หมายเหตุ 1)</t>
  </si>
  <si>
    <t>821</t>
  </si>
  <si>
    <t xml:space="preserve">  เงินรับฝาก  (หมายเหตุ 2)</t>
  </si>
  <si>
    <t xml:space="preserve">  รายจ่ายค้างจ่าย  (หมายเหตุ 3)</t>
  </si>
  <si>
    <t xml:space="preserve">  รายจ่ายรอจ่าย</t>
  </si>
  <si>
    <t xml:space="preserve">  เงินสมทบทุนส่งเสริมอาชีพ</t>
  </si>
  <si>
    <t xml:space="preserve">  เงินสะสม</t>
  </si>
  <si>
    <t>700</t>
  </si>
  <si>
    <t xml:space="preserve">  เงินทุนสำรองเงินสะสม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</si>
</sst>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AngsanaUPC"/>
      <family val="0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0" xfId="46" applyFont="1">
      <alignment/>
      <protection/>
    </xf>
    <xf numFmtId="49" fontId="4" fillId="0" borderId="0" xfId="46" applyNumberFormat="1" applyFont="1">
      <alignment/>
      <protection/>
    </xf>
    <xf numFmtId="0" fontId="3" fillId="0" borderId="10" xfId="46" applyFont="1" applyBorder="1">
      <alignment/>
      <protection/>
    </xf>
    <xf numFmtId="0" fontId="3" fillId="0" borderId="11" xfId="46" applyFont="1" applyBorder="1">
      <alignment/>
      <protection/>
    </xf>
    <xf numFmtId="0" fontId="3" fillId="0" borderId="12" xfId="46" applyFont="1" applyBorder="1">
      <alignment/>
      <protection/>
    </xf>
    <xf numFmtId="0" fontId="3" fillId="0" borderId="13" xfId="46" applyFont="1" applyBorder="1" applyAlignment="1">
      <alignment horizontal="center"/>
      <protection/>
    </xf>
    <xf numFmtId="0" fontId="3" fillId="0" borderId="14" xfId="46" applyFont="1" applyBorder="1" applyAlignment="1">
      <alignment horizontal="center"/>
      <protection/>
    </xf>
    <xf numFmtId="0" fontId="3" fillId="0" borderId="15" xfId="46" applyFont="1" applyBorder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3" fillId="0" borderId="16" xfId="46" applyFont="1" applyBorder="1" applyAlignment="1">
      <alignment horizontal="center"/>
      <protection/>
    </xf>
    <xf numFmtId="0" fontId="3" fillId="0" borderId="17" xfId="46" applyFont="1" applyBorder="1" applyAlignment="1">
      <alignment horizontal="center"/>
      <protection/>
    </xf>
    <xf numFmtId="0" fontId="3" fillId="0" borderId="18" xfId="46" applyFont="1" applyBorder="1" applyAlignment="1">
      <alignment horizontal="center"/>
      <protection/>
    </xf>
    <xf numFmtId="0" fontId="3" fillId="0" borderId="18" xfId="46" applyFont="1" applyBorder="1">
      <alignment/>
      <protection/>
    </xf>
    <xf numFmtId="4" fontId="3" fillId="0" borderId="14" xfId="46" applyNumberFormat="1" applyFont="1" applyBorder="1">
      <alignment/>
      <protection/>
    </xf>
    <xf numFmtId="4" fontId="4" fillId="0" borderId="13" xfId="46" applyNumberFormat="1" applyFont="1" applyBorder="1">
      <alignment/>
      <protection/>
    </xf>
    <xf numFmtId="0" fontId="4" fillId="0" borderId="0" xfId="46" applyFont="1" applyAlignment="1">
      <alignment horizontal="center"/>
      <protection/>
    </xf>
    <xf numFmtId="0" fontId="4" fillId="0" borderId="16" xfId="46" applyFont="1" applyBorder="1">
      <alignment/>
      <protection/>
    </xf>
    <xf numFmtId="0" fontId="3" fillId="0" borderId="14" xfId="46" applyFont="1" applyBorder="1">
      <alignment/>
      <protection/>
    </xf>
    <xf numFmtId="0" fontId="3" fillId="0" borderId="16" xfId="46" applyFont="1" applyBorder="1">
      <alignment/>
      <protection/>
    </xf>
    <xf numFmtId="4" fontId="3" fillId="0" borderId="16" xfId="46" applyNumberFormat="1" applyFont="1" applyBorder="1" applyAlignment="1">
      <alignment horizontal="right"/>
      <protection/>
    </xf>
    <xf numFmtId="4" fontId="3" fillId="0" borderId="16" xfId="46" applyNumberFormat="1" applyFont="1" applyBorder="1">
      <alignment/>
      <protection/>
    </xf>
    <xf numFmtId="49" fontId="3" fillId="0" borderId="16" xfId="46" applyNumberFormat="1" applyFont="1" applyBorder="1" applyAlignment="1">
      <alignment horizontal="center"/>
      <protection/>
    </xf>
    <xf numFmtId="43" fontId="3" fillId="0" borderId="0" xfId="46" applyNumberFormat="1" applyFont="1">
      <alignment/>
      <protection/>
    </xf>
    <xf numFmtId="43" fontId="3" fillId="0" borderId="16" xfId="38" applyFont="1" applyBorder="1" applyAlignment="1">
      <alignment horizontal="right"/>
    </xf>
    <xf numFmtId="43" fontId="3" fillId="0" borderId="0" xfId="38" applyFont="1" applyAlignment="1">
      <alignment/>
    </xf>
    <xf numFmtId="43" fontId="3" fillId="0" borderId="16" xfId="38" applyFont="1" applyBorder="1" applyAlignment="1">
      <alignment horizontal="center"/>
    </xf>
    <xf numFmtId="4" fontId="3" fillId="0" borderId="19" xfId="46" applyNumberFormat="1" applyFont="1" applyBorder="1" applyAlignment="1">
      <alignment horizontal="right"/>
      <protection/>
    </xf>
    <xf numFmtId="43" fontId="3" fillId="0" borderId="16" xfId="38" applyFont="1" applyBorder="1" applyAlignment="1">
      <alignment/>
    </xf>
    <xf numFmtId="4" fontId="3" fillId="0" borderId="0" xfId="46" applyNumberFormat="1" applyFont="1">
      <alignment/>
      <protection/>
    </xf>
    <xf numFmtId="4" fontId="4" fillId="0" borderId="20" xfId="46" applyNumberFormat="1" applyFont="1" applyBorder="1" applyAlignment="1">
      <alignment horizontal="right"/>
      <protection/>
    </xf>
    <xf numFmtId="4" fontId="4" fillId="0" borderId="21" xfId="46" applyNumberFormat="1" applyFont="1" applyBorder="1" applyAlignment="1">
      <alignment horizontal="right"/>
      <protection/>
    </xf>
    <xf numFmtId="4" fontId="4" fillId="0" borderId="16" xfId="46" applyNumberFormat="1" applyFont="1" applyBorder="1" applyAlignment="1">
      <alignment horizontal="right"/>
      <protection/>
    </xf>
    <xf numFmtId="49" fontId="4" fillId="0" borderId="16" xfId="46" applyNumberFormat="1" applyFont="1" applyBorder="1" applyAlignment="1">
      <alignment horizontal="center"/>
      <protection/>
    </xf>
    <xf numFmtId="4" fontId="4" fillId="0" borderId="19" xfId="46" applyNumberFormat="1" applyFont="1" applyBorder="1" applyAlignment="1">
      <alignment horizontal="right"/>
      <protection/>
    </xf>
    <xf numFmtId="4" fontId="3" fillId="0" borderId="0" xfId="46" applyNumberFormat="1" applyFont="1" applyBorder="1" applyAlignment="1">
      <alignment/>
      <protection/>
    </xf>
    <xf numFmtId="4" fontId="3" fillId="0" borderId="16" xfId="46" applyNumberFormat="1" applyFont="1" applyBorder="1" applyAlignment="1">
      <alignment/>
      <protection/>
    </xf>
    <xf numFmtId="4" fontId="3" fillId="0" borderId="19" xfId="46" applyNumberFormat="1" applyFont="1" applyBorder="1" applyAlignment="1">
      <alignment horizontal="center"/>
      <protection/>
    </xf>
    <xf numFmtId="4" fontId="4" fillId="0" borderId="22" xfId="46" applyNumberFormat="1" applyFont="1" applyBorder="1">
      <alignment/>
      <protection/>
    </xf>
    <xf numFmtId="0" fontId="4" fillId="0" borderId="0" xfId="46" applyFont="1">
      <alignment/>
      <protection/>
    </xf>
    <xf numFmtId="0" fontId="4" fillId="0" borderId="16" xfId="46" applyFont="1" applyBorder="1" applyAlignment="1">
      <alignment horizontal="center"/>
      <protection/>
    </xf>
    <xf numFmtId="4" fontId="3" fillId="0" borderId="19" xfId="46" applyNumberFormat="1" applyFont="1" applyBorder="1">
      <alignment/>
      <protection/>
    </xf>
    <xf numFmtId="4" fontId="4" fillId="0" borderId="20" xfId="46" applyNumberFormat="1" applyFont="1" applyBorder="1">
      <alignment/>
      <protection/>
    </xf>
    <xf numFmtId="0" fontId="4" fillId="0" borderId="0" xfId="46" applyFont="1" applyBorder="1" applyAlignment="1">
      <alignment horizontal="center"/>
      <protection/>
    </xf>
    <xf numFmtId="4" fontId="3" fillId="0" borderId="0" xfId="46" applyNumberFormat="1" applyFont="1" applyBorder="1">
      <alignment/>
      <protection/>
    </xf>
    <xf numFmtId="4" fontId="4" fillId="0" borderId="0" xfId="46" applyNumberFormat="1" applyFont="1" applyBorder="1">
      <alignment/>
      <protection/>
    </xf>
    <xf numFmtId="0" fontId="3" fillId="0" borderId="0" xfId="46" applyFont="1" applyBorder="1">
      <alignment/>
      <protection/>
    </xf>
    <xf numFmtId="0" fontId="6" fillId="0" borderId="11" xfId="46" applyFont="1" applyBorder="1">
      <alignment/>
      <protection/>
    </xf>
    <xf numFmtId="0" fontId="6" fillId="0" borderId="13" xfId="46" applyFont="1" applyBorder="1" applyAlignment="1">
      <alignment horizontal="center"/>
      <protection/>
    </xf>
    <xf numFmtId="0" fontId="6" fillId="0" borderId="14" xfId="46" applyFont="1" applyBorder="1" applyAlignment="1">
      <alignment horizontal="center"/>
      <protection/>
    </xf>
    <xf numFmtId="0" fontId="6" fillId="0" borderId="15" xfId="46" applyFont="1" applyBorder="1" applyAlignment="1">
      <alignment horizontal="center"/>
      <protection/>
    </xf>
    <xf numFmtId="0" fontId="6" fillId="0" borderId="0" xfId="46" applyFont="1" applyAlignment="1">
      <alignment horizontal="center"/>
      <protection/>
    </xf>
    <xf numFmtId="0" fontId="6" fillId="0" borderId="16" xfId="46" applyFont="1" applyBorder="1" applyAlignment="1">
      <alignment horizontal="center"/>
      <protection/>
    </xf>
    <xf numFmtId="0" fontId="6" fillId="0" borderId="17" xfId="46" applyFont="1" applyBorder="1" applyAlignment="1">
      <alignment horizontal="center"/>
      <protection/>
    </xf>
    <xf numFmtId="0" fontId="6" fillId="0" borderId="18" xfId="46" applyFont="1" applyBorder="1" applyAlignment="1">
      <alignment horizontal="center"/>
      <protection/>
    </xf>
    <xf numFmtId="0" fontId="6" fillId="0" borderId="17" xfId="46" applyFont="1" applyBorder="1">
      <alignment/>
      <protection/>
    </xf>
    <xf numFmtId="0" fontId="7" fillId="0" borderId="12" xfId="46" applyFont="1" applyBorder="1">
      <alignment/>
      <protection/>
    </xf>
    <xf numFmtId="0" fontId="6" fillId="0" borderId="12" xfId="46" applyFont="1" applyBorder="1">
      <alignment/>
      <protection/>
    </xf>
    <xf numFmtId="49" fontId="3" fillId="0" borderId="14" xfId="46" applyNumberFormat="1" applyFont="1" applyBorder="1" applyAlignment="1">
      <alignment horizontal="center"/>
      <protection/>
    </xf>
    <xf numFmtId="4" fontId="3" fillId="0" borderId="14" xfId="46" applyNumberFormat="1" applyFont="1" applyBorder="1" applyAlignment="1">
      <alignment horizontal="right"/>
      <protection/>
    </xf>
    <xf numFmtId="49" fontId="4" fillId="0" borderId="14" xfId="46" applyNumberFormat="1" applyFont="1" applyBorder="1" applyAlignment="1">
      <alignment horizontal="center"/>
      <protection/>
    </xf>
    <xf numFmtId="4" fontId="4" fillId="0" borderId="0" xfId="46" applyNumberFormat="1" applyFont="1" applyBorder="1" applyAlignment="1">
      <alignment horizontal="right"/>
      <protection/>
    </xf>
    <xf numFmtId="0" fontId="4" fillId="0" borderId="0" xfId="46" applyFont="1" applyBorder="1">
      <alignment/>
      <protection/>
    </xf>
    <xf numFmtId="49" fontId="4" fillId="0" borderId="0" xfId="46" applyNumberFormat="1" applyFont="1" applyBorder="1" applyAlignment="1">
      <alignment horizontal="center"/>
      <protection/>
    </xf>
    <xf numFmtId="0" fontId="3" fillId="0" borderId="0" xfId="46" applyFont="1" applyFill="1" applyBorder="1">
      <alignment/>
      <protection/>
    </xf>
    <xf numFmtId="4" fontId="4" fillId="0" borderId="22" xfId="46" applyNumberFormat="1" applyFont="1" applyBorder="1" applyAlignment="1">
      <alignment horizontal="right"/>
      <protection/>
    </xf>
    <xf numFmtId="4" fontId="4" fillId="0" borderId="23" xfId="46" applyNumberFormat="1" applyFont="1" applyBorder="1">
      <alignment/>
      <protection/>
    </xf>
    <xf numFmtId="0" fontId="4" fillId="0" borderId="14" xfId="46" applyFont="1" applyBorder="1" applyAlignment="1">
      <alignment horizontal="center"/>
      <protection/>
    </xf>
    <xf numFmtId="0" fontId="3" fillId="0" borderId="16" xfId="46" applyFont="1" applyBorder="1" applyAlignment="1">
      <alignment/>
      <protection/>
    </xf>
    <xf numFmtId="4" fontId="3" fillId="0" borderId="16" xfId="46" applyNumberFormat="1" applyFont="1" applyBorder="1" applyAlignment="1">
      <alignment vertical="center"/>
      <protection/>
    </xf>
    <xf numFmtId="4" fontId="4" fillId="0" borderId="22" xfId="46" applyNumberFormat="1" applyFont="1" applyBorder="1" applyAlignment="1">
      <alignment vertical="center"/>
      <protection/>
    </xf>
    <xf numFmtId="0" fontId="4" fillId="0" borderId="14" xfId="46" applyFont="1" applyBorder="1" applyAlignment="1">
      <alignment horizontal="center" vertical="center"/>
      <protection/>
    </xf>
    <xf numFmtId="0" fontId="3" fillId="0" borderId="16" xfId="46" applyFont="1" applyBorder="1" applyAlignment="1">
      <alignment vertical="center"/>
      <protection/>
    </xf>
    <xf numFmtId="0" fontId="4" fillId="0" borderId="22" xfId="46" applyFont="1" applyBorder="1" applyAlignment="1">
      <alignment horizontal="center" vertical="center"/>
      <protection/>
    </xf>
    <xf numFmtId="0" fontId="3" fillId="0" borderId="16" xfId="46" applyFont="1" applyBorder="1" applyAlignment="1">
      <alignment horizontal="left" vertical="center"/>
      <protection/>
    </xf>
    <xf numFmtId="49" fontId="3" fillId="0" borderId="16" xfId="46" applyNumberFormat="1" applyFont="1" applyBorder="1" applyAlignment="1">
      <alignment horizontal="center" vertical="center"/>
      <protection/>
    </xf>
    <xf numFmtId="43" fontId="3" fillId="0" borderId="16" xfId="39" applyFont="1" applyBorder="1" applyAlignment="1">
      <alignment vertical="center"/>
    </xf>
    <xf numFmtId="0" fontId="3" fillId="0" borderId="15" xfId="46" applyFont="1" applyBorder="1" applyAlignment="1">
      <alignment horizontal="center" vertical="center"/>
      <protection/>
    </xf>
    <xf numFmtId="43" fontId="3" fillId="0" borderId="16" xfId="39" applyFont="1" applyBorder="1" applyAlignment="1">
      <alignment horizontal="center"/>
    </xf>
    <xf numFmtId="43" fontId="3" fillId="0" borderId="16" xfId="39" applyFont="1" applyBorder="1" applyAlignment="1">
      <alignment/>
    </xf>
    <xf numFmtId="43" fontId="3" fillId="0" borderId="16" xfId="39" applyFont="1" applyBorder="1" applyAlignment="1">
      <alignment/>
    </xf>
    <xf numFmtId="0" fontId="3" fillId="0" borderId="22" xfId="46" applyFont="1" applyBorder="1">
      <alignment/>
      <protection/>
    </xf>
    <xf numFmtId="43" fontId="3" fillId="0" borderId="22" xfId="39" applyFont="1" applyBorder="1" applyAlignment="1">
      <alignment horizontal="left" vertical="center"/>
    </xf>
    <xf numFmtId="0" fontId="4" fillId="0" borderId="0" xfId="46" applyFont="1" applyBorder="1" applyAlignment="1">
      <alignment horizontal="center" vertical="center"/>
      <protection/>
    </xf>
    <xf numFmtId="0" fontId="3" fillId="0" borderId="0" xfId="46" applyFont="1" applyBorder="1" applyAlignment="1">
      <alignment horizontal="left" vertical="center"/>
      <protection/>
    </xf>
    <xf numFmtId="49" fontId="3" fillId="0" borderId="0" xfId="46" applyNumberFormat="1" applyFont="1" applyBorder="1" applyAlignment="1">
      <alignment horizontal="center" vertical="center"/>
      <protection/>
    </xf>
    <xf numFmtId="43" fontId="3" fillId="0" borderId="0" xfId="39" applyFont="1" applyBorder="1" applyAlignment="1">
      <alignment vertical="center"/>
    </xf>
    <xf numFmtId="0" fontId="3" fillId="0" borderId="0" xfId="46" applyFont="1" applyBorder="1" applyAlignment="1">
      <alignment horizontal="center" vertical="center"/>
      <protection/>
    </xf>
    <xf numFmtId="43" fontId="3" fillId="0" borderId="0" xfId="39" applyFont="1" applyBorder="1" applyAlignment="1">
      <alignment horizontal="center" vertical="center"/>
    </xf>
    <xf numFmtId="49" fontId="3" fillId="0" borderId="0" xfId="46" applyNumberFormat="1" applyFont="1" applyBorder="1" applyAlignment="1">
      <alignment horizontal="center"/>
      <protection/>
    </xf>
    <xf numFmtId="43" fontId="3" fillId="0" borderId="0" xfId="39" applyFont="1" applyBorder="1" applyAlignment="1">
      <alignment horizontal="center"/>
    </xf>
    <xf numFmtId="43" fontId="3" fillId="0" borderId="0" xfId="39" applyFont="1" applyBorder="1" applyAlignment="1">
      <alignment/>
    </xf>
    <xf numFmtId="43" fontId="3" fillId="0" borderId="0" xfId="39" applyFont="1" applyBorder="1" applyAlignment="1">
      <alignment/>
    </xf>
    <xf numFmtId="43" fontId="3" fillId="0" borderId="0" xfId="39" applyFont="1" applyBorder="1" applyAlignment="1">
      <alignment horizontal="left" vertical="center"/>
    </xf>
    <xf numFmtId="0" fontId="4" fillId="0" borderId="0" xfId="46" applyFont="1" applyAlignment="1">
      <alignment horizontal="center"/>
      <protection/>
    </xf>
    <xf numFmtId="0" fontId="3" fillId="0" borderId="24" xfId="46" applyFont="1" applyBorder="1" applyAlignment="1">
      <alignment horizontal="center"/>
      <protection/>
    </xf>
    <xf numFmtId="0" fontId="3" fillId="0" borderId="25" xfId="46" applyFont="1" applyBorder="1" applyAlignment="1">
      <alignment horizontal="center"/>
      <protection/>
    </xf>
    <xf numFmtId="49" fontId="3" fillId="0" borderId="0" xfId="46" applyNumberFormat="1" applyFont="1" applyBorder="1" applyAlignment="1">
      <alignment horizontal="center"/>
      <protection/>
    </xf>
    <xf numFmtId="0" fontId="6" fillId="0" borderId="24" xfId="46" applyFont="1" applyBorder="1" applyAlignment="1">
      <alignment horizontal="center"/>
      <protection/>
    </xf>
    <xf numFmtId="0" fontId="6" fillId="0" borderId="25" xfId="46" applyFont="1" applyBorder="1" applyAlignment="1">
      <alignment horizontal="center"/>
      <protection/>
    </xf>
    <xf numFmtId="0" fontId="4" fillId="0" borderId="0" xfId="46" applyFont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38.8515625" style="1" customWidth="1"/>
    <col min="2" max="2" width="8.140625" style="1" customWidth="1"/>
    <col min="3" max="3" width="16.140625" style="1" customWidth="1"/>
    <col min="4" max="4" width="16.421875" style="1" customWidth="1"/>
    <col min="5" max="5" width="16.8515625" style="1" customWidth="1"/>
    <col min="6" max="16384" width="9.00390625" style="1" customWidth="1"/>
  </cols>
  <sheetData>
    <row r="1" spans="1:4" ht="22.5" customHeight="1">
      <c r="A1" s="94" t="s">
        <v>94</v>
      </c>
      <c r="B1" s="94"/>
      <c r="C1" s="94"/>
      <c r="D1" s="94"/>
    </row>
    <row r="2" spans="1:4" ht="22.5" customHeight="1">
      <c r="A2" s="94" t="s">
        <v>95</v>
      </c>
      <c r="B2" s="94"/>
      <c r="C2" s="94"/>
      <c r="D2" s="94"/>
    </row>
    <row r="3" spans="1:4" ht="22.5" customHeight="1">
      <c r="A3" s="94" t="s">
        <v>96</v>
      </c>
      <c r="B3" s="94"/>
      <c r="C3" s="94"/>
      <c r="D3" s="94"/>
    </row>
    <row r="4" spans="1:4" ht="22.5" customHeight="1">
      <c r="A4" s="16"/>
      <c r="B4" s="16"/>
      <c r="C4" s="16"/>
      <c r="D4" s="16"/>
    </row>
    <row r="5" spans="1:4" ht="22.5" customHeight="1">
      <c r="A5" s="73" t="s">
        <v>10</v>
      </c>
      <c r="B5" s="73" t="s">
        <v>11</v>
      </c>
      <c r="C5" s="73" t="s">
        <v>97</v>
      </c>
      <c r="D5" s="73" t="s">
        <v>98</v>
      </c>
    </row>
    <row r="6" spans="1:4" ht="22.5" customHeight="1">
      <c r="A6" s="74" t="s">
        <v>99</v>
      </c>
      <c r="B6" s="75" t="s">
        <v>100</v>
      </c>
      <c r="C6" s="76">
        <v>44680</v>
      </c>
      <c r="D6" s="77"/>
    </row>
    <row r="7" spans="1:4" ht="22.5" customHeight="1">
      <c r="A7" s="19" t="s">
        <v>101</v>
      </c>
      <c r="B7" s="22" t="s">
        <v>34</v>
      </c>
      <c r="C7" s="78">
        <v>41626.13</v>
      </c>
      <c r="D7" s="79"/>
    </row>
    <row r="8" spans="1:4" ht="22.5" customHeight="1">
      <c r="A8" s="19" t="s">
        <v>102</v>
      </c>
      <c r="B8" s="22" t="s">
        <v>103</v>
      </c>
      <c r="C8" s="80">
        <f>237614972.37+3746700</f>
        <v>241361672.37</v>
      </c>
      <c r="D8" s="79"/>
    </row>
    <row r="9" spans="1:4" ht="22.5" customHeight="1">
      <c r="A9" s="19" t="s">
        <v>104</v>
      </c>
      <c r="B9" s="22" t="s">
        <v>105</v>
      </c>
      <c r="C9" s="78">
        <f>54923074.63+120000000+10000</f>
        <v>174933074.63</v>
      </c>
      <c r="D9" s="79"/>
    </row>
    <row r="10" spans="1:4" ht="22.5" customHeight="1">
      <c r="A10" s="19" t="s">
        <v>106</v>
      </c>
      <c r="B10" s="22" t="s">
        <v>107</v>
      </c>
      <c r="C10" s="78">
        <f>722418711.98+70918017.33+111454315.6+273090917.15</f>
        <v>1177881962.06</v>
      </c>
      <c r="D10" s="19"/>
    </row>
    <row r="11" spans="1:4" ht="22.5" customHeight="1">
      <c r="A11" s="19" t="s">
        <v>108</v>
      </c>
      <c r="B11" s="22" t="s">
        <v>36</v>
      </c>
      <c r="C11" s="79">
        <v>4858960</v>
      </c>
      <c r="D11" s="79"/>
    </row>
    <row r="12" spans="1:4" ht="22.5" customHeight="1">
      <c r="A12" s="19" t="s">
        <v>109</v>
      </c>
      <c r="B12" s="22" t="s">
        <v>88</v>
      </c>
      <c r="C12" s="79">
        <v>112765126.21</v>
      </c>
      <c r="D12" s="79"/>
    </row>
    <row r="13" spans="1:4" ht="22.5" customHeight="1">
      <c r="A13" s="19" t="s">
        <v>110</v>
      </c>
      <c r="B13" s="22" t="s">
        <v>39</v>
      </c>
      <c r="C13" s="79">
        <v>335109.7</v>
      </c>
      <c r="D13" s="79"/>
    </row>
    <row r="14" spans="1:4" ht="22.5" customHeight="1">
      <c r="A14" s="19" t="s">
        <v>111</v>
      </c>
      <c r="B14" s="22" t="s">
        <v>112</v>
      </c>
      <c r="C14" s="79">
        <f>3853111.6+2704545.28+15498</f>
        <v>6573154.88</v>
      </c>
      <c r="D14" s="79"/>
    </row>
    <row r="15" spans="1:4" ht="22.5" customHeight="1">
      <c r="A15" s="19" t="s">
        <v>113</v>
      </c>
      <c r="B15" s="22" t="s">
        <v>114</v>
      </c>
      <c r="C15" s="79">
        <f>10680668.88+9356959.68</f>
        <v>20037628.560000002</v>
      </c>
      <c r="D15" s="79"/>
    </row>
    <row r="16" spans="1:4" ht="22.5" customHeight="1">
      <c r="A16" s="19" t="s">
        <v>115</v>
      </c>
      <c r="B16" s="22" t="s">
        <v>116</v>
      </c>
      <c r="C16" s="79">
        <f>1470860+116560</f>
        <v>1587420</v>
      </c>
      <c r="D16" s="79"/>
    </row>
    <row r="17" spans="1:4" ht="22.5" customHeight="1">
      <c r="A17" s="19" t="s">
        <v>117</v>
      </c>
      <c r="B17" s="22" t="s">
        <v>118</v>
      </c>
      <c r="C17" s="79">
        <f>7419086.45+422080</f>
        <v>7841166.45</v>
      </c>
      <c r="D17" s="79"/>
    </row>
    <row r="18" spans="1:4" ht="22.5" customHeight="1">
      <c r="A18" s="19" t="s">
        <v>119</v>
      </c>
      <c r="B18" s="22" t="s">
        <v>120</v>
      </c>
      <c r="C18" s="78">
        <f>409127</f>
        <v>409127</v>
      </c>
      <c r="D18" s="79"/>
    </row>
    <row r="19" spans="1:4" ht="22.5" customHeight="1">
      <c r="A19" s="19" t="s">
        <v>121</v>
      </c>
      <c r="B19" s="22" t="s">
        <v>122</v>
      </c>
      <c r="C19" s="78">
        <f>11560056.1+1375200</f>
        <v>12935256.1</v>
      </c>
      <c r="D19" s="79"/>
    </row>
    <row r="20" spans="1:4" ht="22.5" customHeight="1">
      <c r="A20" s="19" t="s">
        <v>123</v>
      </c>
      <c r="B20" s="22" t="s">
        <v>124</v>
      </c>
      <c r="C20" s="78">
        <f>1758016.39+189685.86</f>
        <v>1947702.25</v>
      </c>
      <c r="D20" s="79"/>
    </row>
    <row r="21" spans="1:4" ht="22.5" customHeight="1">
      <c r="A21" s="19" t="s">
        <v>125</v>
      </c>
      <c r="B21" s="22" t="s">
        <v>126</v>
      </c>
      <c r="C21" s="78">
        <f>2042923.32+77040.05</f>
        <v>2119963.37</v>
      </c>
      <c r="D21" s="79"/>
    </row>
    <row r="22" spans="1:4" ht="22.5" customHeight="1">
      <c r="A22" s="19" t="s">
        <v>127</v>
      </c>
      <c r="B22" s="22" t="s">
        <v>128</v>
      </c>
      <c r="C22" s="78">
        <f>26114760+13212000+3393295</f>
        <v>42720055</v>
      </c>
      <c r="D22" s="79"/>
    </row>
    <row r="23" spans="1:4" ht="22.5" customHeight="1">
      <c r="A23" s="19" t="s">
        <v>129</v>
      </c>
      <c r="B23" s="22" t="s">
        <v>130</v>
      </c>
      <c r="C23" s="78">
        <v>239840.97</v>
      </c>
      <c r="D23" s="79"/>
    </row>
    <row r="24" spans="1:4" ht="22.5" customHeight="1">
      <c r="A24" s="19" t="s">
        <v>131</v>
      </c>
      <c r="B24" s="22" t="s">
        <v>132</v>
      </c>
      <c r="C24" s="78">
        <v>55900</v>
      </c>
      <c r="D24" s="79"/>
    </row>
    <row r="25" spans="1:4" ht="22.5" customHeight="1">
      <c r="A25" s="19" t="s">
        <v>133</v>
      </c>
      <c r="B25" s="22" t="s">
        <v>134</v>
      </c>
      <c r="C25" s="78">
        <v>100000</v>
      </c>
      <c r="D25" s="79"/>
    </row>
    <row r="26" spans="1:4" ht="22.5" customHeight="1">
      <c r="A26" s="19" t="s">
        <v>135</v>
      </c>
      <c r="B26" s="22" t="s">
        <v>136</v>
      </c>
      <c r="C26" s="79"/>
      <c r="D26" s="79">
        <v>445076482.76</v>
      </c>
    </row>
    <row r="27" spans="1:4" ht="22.5" customHeight="1">
      <c r="A27" s="19" t="s">
        <v>137</v>
      </c>
      <c r="B27" s="22" t="s">
        <v>41</v>
      </c>
      <c r="C27" s="79"/>
      <c r="D27" s="79">
        <v>2943777.05</v>
      </c>
    </row>
    <row r="28" spans="1:4" ht="22.5" customHeight="1">
      <c r="A28" s="19" t="s">
        <v>138</v>
      </c>
      <c r="B28" s="22" t="s">
        <v>84</v>
      </c>
      <c r="C28" s="79"/>
      <c r="D28" s="78">
        <v>212381940</v>
      </c>
    </row>
    <row r="29" spans="1:4" ht="22.5" customHeight="1">
      <c r="A29" s="19" t="s">
        <v>139</v>
      </c>
      <c r="B29" s="22"/>
      <c r="C29" s="79"/>
      <c r="D29" s="78">
        <v>15000000</v>
      </c>
    </row>
    <row r="30" spans="1:4" ht="22.5" customHeight="1">
      <c r="A30" s="19" t="s">
        <v>140</v>
      </c>
      <c r="B30" s="22" t="s">
        <v>90</v>
      </c>
      <c r="C30" s="79"/>
      <c r="D30" s="78">
        <v>41626.13</v>
      </c>
    </row>
    <row r="31" spans="1:4" ht="22.5" customHeight="1">
      <c r="A31" s="19" t="s">
        <v>141</v>
      </c>
      <c r="B31" s="22" t="s">
        <v>142</v>
      </c>
      <c r="C31" s="79"/>
      <c r="D31" s="79">
        <v>823888958.36</v>
      </c>
    </row>
    <row r="32" spans="1:4" ht="22.5" customHeight="1">
      <c r="A32" s="19" t="s">
        <v>143</v>
      </c>
      <c r="B32" s="22"/>
      <c r="C32" s="79"/>
      <c r="D32" s="79">
        <v>309456641.38</v>
      </c>
    </row>
    <row r="33" spans="1:4" ht="22.5" customHeight="1">
      <c r="A33" s="19"/>
      <c r="B33" s="22"/>
      <c r="C33" s="79"/>
      <c r="D33" s="79"/>
    </row>
    <row r="34" spans="1:4" ht="22.5" customHeight="1">
      <c r="A34" s="19"/>
      <c r="B34" s="81"/>
      <c r="C34" s="82">
        <f>SUM(C6:C25)</f>
        <v>1808789425.68</v>
      </c>
      <c r="D34" s="82">
        <f>SUM(D26:D32)</f>
        <v>1808789425.6799998</v>
      </c>
    </row>
    <row r="35" ht="21">
      <c r="D35" s="23">
        <f>+C34-D34</f>
        <v>0</v>
      </c>
    </row>
    <row r="37" spans="1:3" ht="21">
      <c r="A37" s="46"/>
      <c r="B37" s="46"/>
      <c r="C37" s="46"/>
    </row>
    <row r="38" spans="1:4" ht="21">
      <c r="A38" s="100"/>
      <c r="B38" s="100"/>
      <c r="C38" s="100"/>
      <c r="D38" s="100"/>
    </row>
    <row r="39" spans="1:4" ht="21">
      <c r="A39" s="100"/>
      <c r="B39" s="100"/>
      <c r="C39" s="100"/>
      <c r="D39" s="100"/>
    </row>
    <row r="40" spans="1:4" ht="21">
      <c r="A40" s="100"/>
      <c r="B40" s="100"/>
      <c r="C40" s="100"/>
      <c r="D40" s="100"/>
    </row>
    <row r="41" spans="1:4" ht="21">
      <c r="A41" s="43"/>
      <c r="B41" s="43"/>
      <c r="C41" s="43"/>
      <c r="D41" s="43"/>
    </row>
    <row r="42" spans="1:3" ht="21">
      <c r="A42" s="83"/>
      <c r="B42" s="83"/>
      <c r="C42" s="83"/>
    </row>
    <row r="43" spans="1:4" ht="21">
      <c r="A43" s="84"/>
      <c r="B43" s="85"/>
      <c r="C43" s="86"/>
      <c r="D43" s="87"/>
    </row>
    <row r="44" spans="1:4" ht="21">
      <c r="A44" s="84"/>
      <c r="B44" s="85"/>
      <c r="C44" s="88"/>
      <c r="D44" s="87"/>
    </row>
    <row r="45" spans="1:4" ht="21">
      <c r="A45" s="46"/>
      <c r="B45" s="89"/>
      <c r="C45" s="90"/>
      <c r="D45" s="91"/>
    </row>
    <row r="46" spans="1:4" ht="21">
      <c r="A46" s="46"/>
      <c r="B46" s="89"/>
      <c r="C46" s="92"/>
      <c r="D46" s="91"/>
    </row>
    <row r="47" spans="1:4" ht="21">
      <c r="A47" s="46"/>
      <c r="B47" s="89"/>
      <c r="C47" s="90"/>
      <c r="D47" s="91"/>
    </row>
    <row r="48" spans="1:4" ht="21">
      <c r="A48" s="46"/>
      <c r="B48" s="89"/>
      <c r="C48" s="90"/>
      <c r="D48" s="46"/>
    </row>
    <row r="49" spans="1:4" ht="21">
      <c r="A49" s="46"/>
      <c r="B49" s="89"/>
      <c r="C49" s="91"/>
      <c r="D49" s="91"/>
    </row>
    <row r="50" spans="1:4" ht="21">
      <c r="A50" s="46"/>
      <c r="B50" s="89"/>
      <c r="C50" s="91"/>
      <c r="D50" s="91"/>
    </row>
    <row r="51" spans="1:4" ht="21">
      <c r="A51" s="46"/>
      <c r="B51" s="89"/>
      <c r="C51" s="91"/>
      <c r="D51" s="91"/>
    </row>
    <row r="52" spans="1:4" ht="21">
      <c r="A52" s="46"/>
      <c r="B52" s="89"/>
      <c r="C52" s="91"/>
      <c r="D52" s="90"/>
    </row>
    <row r="53" spans="1:4" ht="21">
      <c r="A53" s="46"/>
      <c r="B53" s="89"/>
      <c r="C53" s="91"/>
      <c r="D53" s="90"/>
    </row>
    <row r="54" spans="1:4" ht="21">
      <c r="A54" s="46"/>
      <c r="B54" s="89"/>
      <c r="C54" s="91"/>
      <c r="D54" s="90"/>
    </row>
    <row r="55" spans="1:4" ht="21">
      <c r="A55" s="46"/>
      <c r="B55" s="89"/>
      <c r="C55" s="91"/>
      <c r="D55" s="90"/>
    </row>
    <row r="56" spans="1:4" ht="21">
      <c r="A56" s="46"/>
      <c r="B56" s="89"/>
      <c r="C56" s="91"/>
      <c r="D56" s="90"/>
    </row>
    <row r="57" spans="1:4" ht="21">
      <c r="A57" s="46"/>
      <c r="B57" s="89"/>
      <c r="C57" s="91"/>
      <c r="D57" s="91"/>
    </row>
    <row r="58" spans="1:4" ht="21">
      <c r="A58" s="46"/>
      <c r="B58" s="89"/>
      <c r="C58" s="91"/>
      <c r="D58" s="91"/>
    </row>
    <row r="59" spans="1:4" ht="21">
      <c r="A59" s="46"/>
      <c r="B59" s="89"/>
      <c r="C59" s="91"/>
      <c r="D59" s="91"/>
    </row>
    <row r="60" spans="1:4" ht="21">
      <c r="A60" s="46"/>
      <c r="B60" s="46"/>
      <c r="C60" s="93"/>
      <c r="D60" s="93"/>
    </row>
    <row r="61" spans="1:4" ht="21">
      <c r="A61" s="46"/>
      <c r="B61" s="46"/>
      <c r="C61" s="46"/>
      <c r="D61" s="46"/>
    </row>
    <row r="62" spans="1:4" ht="21">
      <c r="A62" s="46"/>
      <c r="B62" s="46"/>
      <c r="C62" s="46"/>
      <c r="D62" s="46"/>
    </row>
    <row r="63" spans="1:4" ht="21">
      <c r="A63" s="46"/>
      <c r="B63" s="46"/>
      <c r="C63" s="46"/>
      <c r="D63" s="46"/>
    </row>
    <row r="64" spans="1:4" ht="21">
      <c r="A64" s="46"/>
      <c r="B64" s="46"/>
      <c r="C64" s="46"/>
      <c r="D64" s="46"/>
    </row>
    <row r="65" spans="1:4" ht="21">
      <c r="A65" s="46"/>
      <c r="B65" s="46"/>
      <c r="C65" s="46"/>
      <c r="D65" s="46"/>
    </row>
    <row r="66" spans="1:4" ht="21">
      <c r="A66" s="46"/>
      <c r="B66" s="46"/>
      <c r="C66" s="46"/>
      <c r="D66" s="46"/>
    </row>
    <row r="67" spans="1:4" ht="21">
      <c r="A67" s="46"/>
      <c r="B67" s="46"/>
      <c r="C67" s="46"/>
      <c r="D67" s="46"/>
    </row>
    <row r="68" spans="1:4" ht="21">
      <c r="A68" s="46"/>
      <c r="B68" s="46"/>
      <c r="C68" s="46"/>
      <c r="D68" s="46"/>
    </row>
  </sheetData>
  <sheetProtection/>
  <mergeCells count="6">
    <mergeCell ref="A40:D40"/>
    <mergeCell ref="A1:D1"/>
    <mergeCell ref="A2:D2"/>
    <mergeCell ref="A3:D3"/>
    <mergeCell ref="A38:D38"/>
    <mergeCell ref="A39:D39"/>
  </mergeCells>
  <printOptions/>
  <pageMargins left="0.86" right="0.35433070866141736" top="0.2" bottom="0" header="0.32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E103"/>
  <sheetViews>
    <sheetView zoomScaleSheetLayoutView="100" zoomScalePageLayoutView="0" workbookViewId="0" topLeftCell="A1">
      <selection activeCell="A5" sqref="A5:E5"/>
    </sheetView>
  </sheetViews>
  <sheetFormatPr defaultColWidth="9.140625" defaultRowHeight="15"/>
  <cols>
    <col min="1" max="1" width="15.140625" style="1" customWidth="1"/>
    <col min="2" max="2" width="15.00390625" style="1" customWidth="1"/>
    <col min="3" max="3" width="30.7109375" style="1" customWidth="1"/>
    <col min="4" max="4" width="9.00390625" style="1" customWidth="1"/>
    <col min="5" max="5" width="14.7109375" style="1" customWidth="1"/>
    <col min="6" max="250" width="9.00390625" style="1" customWidth="1"/>
    <col min="251" max="251" width="15.140625" style="1" customWidth="1"/>
    <col min="252" max="252" width="15.00390625" style="1" customWidth="1"/>
    <col min="253" max="253" width="30.7109375" style="1" customWidth="1"/>
    <col min="254" max="254" width="9.00390625" style="1" customWidth="1"/>
    <col min="255" max="255" width="14.7109375" style="1" customWidth="1"/>
    <col min="256" max="16384" width="9.00390625" style="1" customWidth="1"/>
  </cols>
  <sheetData>
    <row r="4" spans="1:5" ht="21">
      <c r="A4" s="1" t="s">
        <v>0</v>
      </c>
      <c r="D4" s="1" t="s">
        <v>1</v>
      </c>
      <c r="E4" s="2" t="s">
        <v>2</v>
      </c>
    </row>
    <row r="5" spans="1:5" ht="21">
      <c r="A5" s="94" t="s">
        <v>3</v>
      </c>
      <c r="B5" s="94"/>
      <c r="C5" s="94"/>
      <c r="D5" s="94"/>
      <c r="E5" s="94"/>
    </row>
    <row r="6" ht="21">
      <c r="D6" s="1" t="s">
        <v>4</v>
      </c>
    </row>
    <row r="7" spans="1:5" ht="21.75" thickBot="1">
      <c r="A7" s="3"/>
      <c r="B7" s="3"/>
      <c r="C7" s="3" t="s">
        <v>5</v>
      </c>
      <c r="D7" s="3" t="s">
        <v>5</v>
      </c>
      <c r="E7" s="3" t="s">
        <v>5</v>
      </c>
    </row>
    <row r="8" spans="1:5" ht="21.75" thickTop="1">
      <c r="A8" s="95" t="s">
        <v>6</v>
      </c>
      <c r="B8" s="96"/>
      <c r="C8" s="4"/>
      <c r="D8" s="5"/>
      <c r="E8" s="6" t="s">
        <v>7</v>
      </c>
    </row>
    <row r="9" spans="1:5" ht="21">
      <c r="A9" s="7" t="s">
        <v>8</v>
      </c>
      <c r="B9" s="8" t="s">
        <v>9</v>
      </c>
      <c r="C9" s="9" t="s">
        <v>10</v>
      </c>
      <c r="D9" s="10" t="s">
        <v>11</v>
      </c>
      <c r="E9" s="10" t="s">
        <v>12</v>
      </c>
    </row>
    <row r="10" spans="1:5" ht="21.75" thickBot="1">
      <c r="A10" s="11" t="s">
        <v>13</v>
      </c>
      <c r="B10" s="12" t="s">
        <v>13</v>
      </c>
      <c r="C10" s="3"/>
      <c r="D10" s="13"/>
      <c r="E10" s="12" t="s">
        <v>13</v>
      </c>
    </row>
    <row r="11" spans="1:5" ht="29.25" customHeight="1" thickTop="1">
      <c r="A11" s="14" t="s">
        <v>5</v>
      </c>
      <c r="B11" s="15">
        <v>1432676231.41</v>
      </c>
      <c r="C11" s="16" t="s">
        <v>14</v>
      </c>
      <c r="D11" s="17"/>
      <c r="E11" s="15">
        <v>1353824985.3300004</v>
      </c>
    </row>
    <row r="12" spans="1:5" ht="21">
      <c r="A12" s="18"/>
      <c r="B12" s="19"/>
      <c r="C12" s="1" t="s">
        <v>15</v>
      </c>
      <c r="D12" s="19"/>
      <c r="E12" s="19"/>
    </row>
    <row r="13" spans="1:5" ht="21">
      <c r="A13" s="20">
        <v>59000000</v>
      </c>
      <c r="B13" s="21">
        <f>17505933.06+6226379.39</f>
        <v>23732312.45</v>
      </c>
      <c r="C13" s="1" t="s">
        <v>16</v>
      </c>
      <c r="D13" s="22" t="s">
        <v>17</v>
      </c>
      <c r="E13" s="21">
        <v>6226379.39</v>
      </c>
    </row>
    <row r="14" spans="1:5" ht="21">
      <c r="A14" s="20">
        <v>1300000</v>
      </c>
      <c r="B14" s="20">
        <f>164151+496391</f>
        <v>660542</v>
      </c>
      <c r="C14" s="1" t="s">
        <v>18</v>
      </c>
      <c r="D14" s="22" t="s">
        <v>19</v>
      </c>
      <c r="E14" s="20">
        <v>496391</v>
      </c>
    </row>
    <row r="15" spans="1:5" ht="21">
      <c r="A15" s="20">
        <v>18600000</v>
      </c>
      <c r="B15" s="20">
        <f>10381319.38+3962006.83</f>
        <v>14343326.21</v>
      </c>
      <c r="C15" s="1" t="s">
        <v>20</v>
      </c>
      <c r="D15" s="22" t="s">
        <v>21</v>
      </c>
      <c r="E15" s="20">
        <v>3962006.83</v>
      </c>
    </row>
    <row r="16" spans="1:5" ht="21">
      <c r="A16" s="20">
        <v>1740000</v>
      </c>
      <c r="B16" s="24">
        <f>165103+1917911</f>
        <v>2083014</v>
      </c>
      <c r="C16" s="1" t="s">
        <v>22</v>
      </c>
      <c r="D16" s="22" t="s">
        <v>23</v>
      </c>
      <c r="E16" s="24">
        <v>1917911</v>
      </c>
    </row>
    <row r="17" spans="1:5" ht="21">
      <c r="A17" s="20">
        <v>60000</v>
      </c>
      <c r="B17" s="20">
        <v>18000</v>
      </c>
      <c r="C17" s="1" t="s">
        <v>24</v>
      </c>
      <c r="D17" s="22" t="s">
        <v>25</v>
      </c>
      <c r="E17" s="24">
        <v>0</v>
      </c>
    </row>
    <row r="18" spans="1:5" ht="21">
      <c r="A18" s="20">
        <v>510000000</v>
      </c>
      <c r="B18" s="20">
        <f>64097295.8+253384298.06</f>
        <v>317481593.86</v>
      </c>
      <c r="C18" s="1" t="s">
        <v>26</v>
      </c>
      <c r="D18" s="22" t="s">
        <v>27</v>
      </c>
      <c r="E18" s="20">
        <v>253384298.06</v>
      </c>
    </row>
    <row r="19" spans="1:5" ht="21">
      <c r="A19" s="20">
        <v>109300000</v>
      </c>
      <c r="B19" s="20">
        <f>64620036+22122160.24</f>
        <v>86742196.24</v>
      </c>
      <c r="C19" s="1" t="s">
        <v>28</v>
      </c>
      <c r="D19" s="22" t="s">
        <v>29</v>
      </c>
      <c r="E19" s="20">
        <v>22122160.24</v>
      </c>
    </row>
    <row r="20" spans="1:5" ht="21">
      <c r="A20" s="26" t="s">
        <v>30</v>
      </c>
      <c r="B20" s="27">
        <v>15498</v>
      </c>
      <c r="C20" s="1" t="s">
        <v>31</v>
      </c>
      <c r="D20" s="22" t="s">
        <v>32</v>
      </c>
      <c r="E20" s="28">
        <v>0</v>
      </c>
    </row>
    <row r="21" spans="1:5" ht="21.75" thickBot="1">
      <c r="A21" s="30">
        <f>SUM(A13:A20)</f>
        <v>700000000</v>
      </c>
      <c r="B21" s="31">
        <f>SUM(B13:B20)</f>
        <v>445076482.76</v>
      </c>
      <c r="C21" s="32"/>
      <c r="D21" s="33" t="s">
        <v>5</v>
      </c>
      <c r="E21" s="30">
        <f>SUM(E13:E20)</f>
        <v>288109146.52</v>
      </c>
    </row>
    <row r="22" spans="1:5" ht="21.75" thickTop="1">
      <c r="A22" s="34"/>
      <c r="B22" s="27"/>
      <c r="C22" s="35"/>
      <c r="D22" s="22"/>
      <c r="E22" s="36"/>
    </row>
    <row r="23" spans="1:5" ht="21">
      <c r="A23" s="27"/>
      <c r="B23" s="20">
        <v>816.2</v>
      </c>
      <c r="C23" s="1" t="s">
        <v>33</v>
      </c>
      <c r="D23" s="22" t="s">
        <v>34</v>
      </c>
      <c r="E23" s="24">
        <v>0</v>
      </c>
    </row>
    <row r="24" spans="1:5" ht="21">
      <c r="A24" s="27"/>
      <c r="B24" s="20">
        <f>5998555+395851</f>
        <v>6394406</v>
      </c>
      <c r="C24" s="1" t="s">
        <v>35</v>
      </c>
      <c r="D24" s="22" t="s">
        <v>36</v>
      </c>
      <c r="E24" s="24">
        <f>394331+1520</f>
        <v>395851</v>
      </c>
    </row>
    <row r="25" spans="1:5" ht="21">
      <c r="A25" s="37"/>
      <c r="B25" s="20">
        <f>1101576.25+2200</f>
        <v>1103776.25</v>
      </c>
      <c r="C25" s="1" t="s">
        <v>37</v>
      </c>
      <c r="D25" s="10">
        <v>700</v>
      </c>
      <c r="E25" s="20">
        <v>2200</v>
      </c>
    </row>
    <row r="26" spans="1:5" ht="21">
      <c r="A26" s="37"/>
      <c r="B26" s="20">
        <f>1006448.16+338393</f>
        <v>1344841.1600000001</v>
      </c>
      <c r="C26" s="18" t="s">
        <v>38</v>
      </c>
      <c r="D26" s="22" t="s">
        <v>39</v>
      </c>
      <c r="E26" s="24">
        <v>338393</v>
      </c>
    </row>
    <row r="27" spans="1:5" ht="21">
      <c r="A27" s="37"/>
      <c r="B27" s="20">
        <f>2193293.26+718783.05</f>
        <v>2912076.3099999996</v>
      </c>
      <c r="C27" s="1" t="s">
        <v>40</v>
      </c>
      <c r="D27" s="22" t="s">
        <v>41</v>
      </c>
      <c r="E27" s="20">
        <v>718783.05</v>
      </c>
    </row>
    <row r="28" spans="1:5" ht="21">
      <c r="A28" s="37"/>
      <c r="B28" s="20"/>
      <c r="D28" s="22"/>
      <c r="E28" s="36"/>
    </row>
    <row r="29" spans="1:5" ht="21">
      <c r="A29" s="37"/>
      <c r="B29" s="20"/>
      <c r="D29" s="22"/>
      <c r="E29" s="36"/>
    </row>
    <row r="30" spans="1:5" ht="21">
      <c r="A30" s="37"/>
      <c r="B30" s="20"/>
      <c r="D30" s="22"/>
      <c r="E30" s="36"/>
    </row>
    <row r="31" spans="1:5" ht="21">
      <c r="A31" s="37"/>
      <c r="B31" s="20"/>
      <c r="D31" s="22"/>
      <c r="E31" s="20"/>
    </row>
    <row r="32" spans="1:5" ht="27" customHeight="1">
      <c r="A32" s="37" t="s">
        <v>5</v>
      </c>
      <c r="B32" s="38">
        <f>SUM(B22:B31)</f>
        <v>11755915.919999998</v>
      </c>
      <c r="C32" s="39" t="s">
        <v>5</v>
      </c>
      <c r="D32" s="40" t="s">
        <v>5</v>
      </c>
      <c r="E32" s="38">
        <f>SUM(E22:E31)</f>
        <v>1455227.05</v>
      </c>
    </row>
    <row r="33" spans="1:5" ht="27.75" customHeight="1" thickBot="1">
      <c r="A33" s="41" t="s">
        <v>5</v>
      </c>
      <c r="B33" s="42">
        <f>B21+B32</f>
        <v>456832398.68</v>
      </c>
      <c r="C33" s="43" t="s">
        <v>42</v>
      </c>
      <c r="D33" s="17"/>
      <c r="E33" s="42">
        <f>E21+E32</f>
        <v>289564373.57</v>
      </c>
    </row>
    <row r="34" spans="1:5" ht="21.75" customHeight="1" thickTop="1">
      <c r="A34" s="44"/>
      <c r="B34" s="45"/>
      <c r="C34" s="43"/>
      <c r="D34" s="46"/>
      <c r="E34" s="45"/>
    </row>
    <row r="35" spans="1:5" ht="21.75" customHeight="1">
      <c r="A35" s="44"/>
      <c r="B35" s="45"/>
      <c r="C35" s="43"/>
      <c r="D35" s="46"/>
      <c r="E35" s="45"/>
    </row>
    <row r="36" spans="1:5" ht="21.75" customHeight="1">
      <c r="A36" s="44"/>
      <c r="B36" s="45"/>
      <c r="C36" s="43"/>
      <c r="D36" s="46"/>
      <c r="E36" s="45"/>
    </row>
    <row r="37" spans="1:5" ht="21.75" customHeight="1">
      <c r="A37" s="44"/>
      <c r="B37" s="45"/>
      <c r="C37" s="43"/>
      <c r="D37" s="46"/>
      <c r="E37" s="45"/>
    </row>
    <row r="38" spans="1:5" ht="21.75" customHeight="1">
      <c r="A38" s="44"/>
      <c r="B38" s="45"/>
      <c r="C38" s="43"/>
      <c r="D38" s="46"/>
      <c r="E38" s="45"/>
    </row>
    <row r="39" spans="1:5" ht="21.75" customHeight="1">
      <c r="A39" s="44"/>
      <c r="B39" s="45"/>
      <c r="C39" s="43"/>
      <c r="D39" s="46"/>
      <c r="E39" s="45"/>
    </row>
    <row r="40" spans="1:5" ht="25.5" customHeight="1" thickBot="1">
      <c r="A40" s="97" t="s">
        <v>43</v>
      </c>
      <c r="B40" s="97"/>
      <c r="C40" s="97"/>
      <c r="D40" s="97"/>
      <c r="E40" s="97"/>
    </row>
    <row r="41" spans="1:5" ht="16.5" customHeight="1" thickTop="1">
      <c r="A41" s="98" t="s">
        <v>6</v>
      </c>
      <c r="B41" s="99"/>
      <c r="C41" s="47"/>
      <c r="D41" s="47"/>
      <c r="E41" s="48" t="s">
        <v>7</v>
      </c>
    </row>
    <row r="42" spans="1:5" ht="18.75" customHeight="1">
      <c r="A42" s="49" t="s">
        <v>8</v>
      </c>
      <c r="B42" s="50" t="s">
        <v>9</v>
      </c>
      <c r="C42" s="51" t="s">
        <v>10</v>
      </c>
      <c r="D42" s="49" t="s">
        <v>11</v>
      </c>
      <c r="E42" s="52" t="s">
        <v>12</v>
      </c>
    </row>
    <row r="43" spans="1:5" ht="15.75" customHeight="1" thickBot="1">
      <c r="A43" s="53" t="s">
        <v>13</v>
      </c>
      <c r="B43" s="54" t="s">
        <v>13</v>
      </c>
      <c r="C43" s="13"/>
      <c r="D43" s="55"/>
      <c r="E43" s="54" t="s">
        <v>13</v>
      </c>
    </row>
    <row r="44" spans="1:5" ht="25.5" customHeight="1" thickTop="1">
      <c r="A44" s="49"/>
      <c r="B44" s="49"/>
      <c r="C44" s="56" t="s">
        <v>44</v>
      </c>
      <c r="D44" s="57"/>
      <c r="E44" s="52"/>
    </row>
    <row r="45" spans="1:5" ht="21.75" customHeight="1">
      <c r="A45" s="20">
        <v>33667700</v>
      </c>
      <c r="B45" s="24">
        <f>3451650.8+401460.8</f>
        <v>3853111.5999999996</v>
      </c>
      <c r="C45" s="1" t="s">
        <v>46</v>
      </c>
      <c r="D45" s="58" t="s">
        <v>47</v>
      </c>
      <c r="E45" s="20">
        <v>401460.8</v>
      </c>
    </row>
    <row r="46" spans="1:5" ht="21.75" customHeight="1">
      <c r="A46" s="20">
        <v>41193520</v>
      </c>
      <c r="B46" s="24">
        <f>7991481.79+2689187.09</f>
        <v>10680668.879999999</v>
      </c>
      <c r="C46" s="1" t="s">
        <v>48</v>
      </c>
      <c r="D46" s="58" t="s">
        <v>49</v>
      </c>
      <c r="E46" s="20">
        <v>2689187.09</v>
      </c>
    </row>
    <row r="47" spans="1:5" ht="21.75" customHeight="1">
      <c r="A47" s="20">
        <v>3858000</v>
      </c>
      <c r="B47" s="24">
        <f>955440+515420</f>
        <v>1470860</v>
      </c>
      <c r="C47" s="1" t="s">
        <v>50</v>
      </c>
      <c r="D47" s="58" t="s">
        <v>51</v>
      </c>
      <c r="E47" s="20">
        <v>515420</v>
      </c>
    </row>
    <row r="48" spans="1:5" ht="21.75" customHeight="1">
      <c r="A48" s="20">
        <v>29921400</v>
      </c>
      <c r="B48" s="24">
        <f>5577959.03+1841127.42</f>
        <v>7419086.45</v>
      </c>
      <c r="C48" s="1" t="s">
        <v>52</v>
      </c>
      <c r="D48" s="58" t="s">
        <v>53</v>
      </c>
      <c r="E48" s="20">
        <v>1841127.42</v>
      </c>
    </row>
    <row r="49" spans="1:5" ht="21.75" customHeight="1">
      <c r="A49" s="20">
        <v>17795000</v>
      </c>
      <c r="B49" s="24">
        <f>281064.5+128062.5</f>
        <v>409127</v>
      </c>
      <c r="C49" s="1" t="s">
        <v>54</v>
      </c>
      <c r="D49" s="58" t="s">
        <v>55</v>
      </c>
      <c r="E49" s="20">
        <v>128062.5</v>
      </c>
    </row>
    <row r="50" spans="1:5" ht="21.75" customHeight="1">
      <c r="A50" s="20">
        <v>62531720</v>
      </c>
      <c r="B50" s="26">
        <f>9483478.3+2076577.8</f>
        <v>11560056.100000001</v>
      </c>
      <c r="C50" s="1" t="s">
        <v>56</v>
      </c>
      <c r="D50" s="58" t="s">
        <v>57</v>
      </c>
      <c r="E50" s="20">
        <f>394331+1682246.8</f>
        <v>2076577.8</v>
      </c>
    </row>
    <row r="51" spans="1:5" ht="21.75" customHeight="1">
      <c r="A51" s="59">
        <v>16896900</v>
      </c>
      <c r="B51" s="26">
        <f>1227083.65+530932.74</f>
        <v>1758016.39</v>
      </c>
      <c r="C51" s="1" t="s">
        <v>58</v>
      </c>
      <c r="D51" s="58" t="s">
        <v>59</v>
      </c>
      <c r="E51" s="20">
        <v>530932.74</v>
      </c>
    </row>
    <row r="52" spans="1:5" ht="21.75" customHeight="1">
      <c r="A52" s="59">
        <v>7329000</v>
      </c>
      <c r="B52" s="24">
        <f>1427607.76+615315.56</f>
        <v>2042923.32</v>
      </c>
      <c r="C52" s="1" t="s">
        <v>60</v>
      </c>
      <c r="D52" s="58" t="s">
        <v>61</v>
      </c>
      <c r="E52" s="20">
        <v>615315.56</v>
      </c>
    </row>
    <row r="53" spans="1:5" ht="21.75" customHeight="1">
      <c r="A53" s="59">
        <v>91474260</v>
      </c>
      <c r="B53" s="24">
        <f>10429760+15685000</f>
        <v>26114760</v>
      </c>
      <c r="C53" s="1" t="s">
        <v>62</v>
      </c>
      <c r="D53" s="58" t="s">
        <v>63</v>
      </c>
      <c r="E53" s="20">
        <v>15685000</v>
      </c>
    </row>
    <row r="54" spans="1:5" ht="21.75" customHeight="1">
      <c r="A54" s="59">
        <v>15318300</v>
      </c>
      <c r="B54" s="26">
        <f>19100+220740.97</f>
        <v>239840.97</v>
      </c>
      <c r="C54" s="1" t="s">
        <v>64</v>
      </c>
      <c r="D54" s="58" t="s">
        <v>65</v>
      </c>
      <c r="E54" s="26">
        <v>220740.97</v>
      </c>
    </row>
    <row r="55" spans="1:5" ht="21.75" customHeight="1">
      <c r="A55" s="59">
        <v>270514200</v>
      </c>
      <c r="B55" s="26">
        <f>17900+38000</f>
        <v>55900</v>
      </c>
      <c r="C55" s="1" t="s">
        <v>66</v>
      </c>
      <c r="D55" s="58" t="s">
        <v>67</v>
      </c>
      <c r="E55" s="26">
        <v>38000</v>
      </c>
    </row>
    <row r="56" spans="1:5" ht="21.75" customHeight="1">
      <c r="A56" s="59">
        <v>200000</v>
      </c>
      <c r="B56" s="26">
        <v>100000</v>
      </c>
      <c r="C56" s="1" t="s">
        <v>68</v>
      </c>
      <c r="D56" s="58" t="s">
        <v>69</v>
      </c>
      <c r="E56" s="26">
        <v>100000</v>
      </c>
    </row>
    <row r="57" spans="1:5" ht="21.75" customHeight="1">
      <c r="A57" s="59">
        <v>885000</v>
      </c>
      <c r="B57" s="24">
        <f>176385.36+60122.1</f>
        <v>236507.46</v>
      </c>
      <c r="C57" s="1" t="s">
        <v>46</v>
      </c>
      <c r="D57" s="58" t="s">
        <v>70</v>
      </c>
      <c r="E57" s="20">
        <v>60122.1</v>
      </c>
    </row>
    <row r="58" spans="1:5" ht="21.75" customHeight="1">
      <c r="A58" s="59">
        <v>42633000</v>
      </c>
      <c r="B58" s="24">
        <f>7014219.68+2342740</f>
        <v>9356959.68</v>
      </c>
      <c r="C58" s="1" t="s">
        <v>48</v>
      </c>
      <c r="D58" s="58" t="s">
        <v>71</v>
      </c>
      <c r="E58" s="20">
        <v>2342740</v>
      </c>
    </row>
    <row r="59" spans="1:5" ht="21.75" customHeight="1">
      <c r="A59" s="59">
        <v>326700</v>
      </c>
      <c r="B59" s="24">
        <f>87420+29140</f>
        <v>116560</v>
      </c>
      <c r="C59" s="1" t="s">
        <v>50</v>
      </c>
      <c r="D59" s="58" t="s">
        <v>72</v>
      </c>
      <c r="E59" s="20">
        <v>29140</v>
      </c>
    </row>
    <row r="60" spans="1:5" ht="21.75" customHeight="1">
      <c r="A60" s="20">
        <v>1442500</v>
      </c>
      <c r="B60" s="24">
        <f>316560+105520</f>
        <v>422080</v>
      </c>
      <c r="C60" s="1" t="s">
        <v>52</v>
      </c>
      <c r="D60" s="58" t="s">
        <v>73</v>
      </c>
      <c r="E60" s="20">
        <v>105520</v>
      </c>
    </row>
    <row r="61" spans="1:5" ht="21.75" customHeight="1">
      <c r="A61" s="20">
        <v>350000</v>
      </c>
      <c r="B61" s="26">
        <v>0</v>
      </c>
      <c r="C61" s="1" t="s">
        <v>54</v>
      </c>
      <c r="D61" s="58" t="s">
        <v>74</v>
      </c>
      <c r="E61" s="26">
        <v>0</v>
      </c>
    </row>
    <row r="62" spans="1:5" ht="21" customHeight="1">
      <c r="A62" s="20">
        <v>10331600</v>
      </c>
      <c r="B62" s="26">
        <v>1375200</v>
      </c>
      <c r="C62" s="1" t="s">
        <v>56</v>
      </c>
      <c r="D62" s="58" t="s">
        <v>75</v>
      </c>
      <c r="E62" s="26">
        <v>0</v>
      </c>
    </row>
    <row r="63" spans="1:5" ht="21" customHeight="1">
      <c r="A63" s="20">
        <v>3412400</v>
      </c>
      <c r="B63" s="26">
        <v>189685.86</v>
      </c>
      <c r="C63" s="1" t="s">
        <v>58</v>
      </c>
      <c r="D63" s="58" t="s">
        <v>76</v>
      </c>
      <c r="E63" s="26">
        <v>189685.86</v>
      </c>
    </row>
    <row r="64" spans="1:5" ht="21" customHeight="1">
      <c r="A64" s="20">
        <v>216000</v>
      </c>
      <c r="B64" s="24">
        <f>38392.52+38647.53</f>
        <v>77040.04999999999</v>
      </c>
      <c r="C64" s="1" t="s">
        <v>60</v>
      </c>
      <c r="D64" s="58" t="s">
        <v>77</v>
      </c>
      <c r="E64" s="20">
        <v>38647.53</v>
      </c>
    </row>
    <row r="65" spans="1:5" ht="21" customHeight="1">
      <c r="A65" s="20">
        <v>49702800</v>
      </c>
      <c r="B65" s="26">
        <v>0</v>
      </c>
      <c r="C65" s="1" t="s">
        <v>66</v>
      </c>
      <c r="D65" s="58" t="s">
        <v>78</v>
      </c>
      <c r="E65" s="26">
        <v>0</v>
      </c>
    </row>
    <row r="66" spans="1:5" ht="21" customHeight="1" thickBot="1">
      <c r="A66" s="30">
        <f>SUM(A45:A65)</f>
        <v>700000000</v>
      </c>
      <c r="B66" s="30">
        <f>SUM(B45:B65)</f>
        <v>77478383.75999999</v>
      </c>
      <c r="C66" s="39"/>
      <c r="D66" s="60"/>
      <c r="E66" s="30">
        <f>SUM(E45:E65)</f>
        <v>27607680.37</v>
      </c>
    </row>
    <row r="67" spans="1:5" ht="21" customHeight="1" thickTop="1">
      <c r="A67" s="61"/>
      <c r="B67" s="61"/>
      <c r="C67" s="62"/>
      <c r="D67" s="63"/>
      <c r="E67" s="61"/>
    </row>
    <row r="68" spans="1:5" ht="21" customHeight="1">
      <c r="A68" s="61"/>
      <c r="B68" s="61"/>
      <c r="C68" s="62"/>
      <c r="D68" s="63"/>
      <c r="E68" s="61"/>
    </row>
    <row r="69" spans="1:5" ht="21" customHeight="1">
      <c r="A69" s="61"/>
      <c r="B69" s="61"/>
      <c r="C69" s="62"/>
      <c r="D69" s="63"/>
      <c r="E69" s="61"/>
    </row>
    <row r="70" spans="1:5" ht="21" customHeight="1">
      <c r="A70" s="61"/>
      <c r="B70" s="61"/>
      <c r="C70" s="62"/>
      <c r="D70" s="63"/>
      <c r="E70" s="61"/>
    </row>
    <row r="71" spans="1:5" ht="21" customHeight="1">
      <c r="A71" s="61"/>
      <c r="B71" s="61"/>
      <c r="C71" s="62"/>
      <c r="D71" s="63"/>
      <c r="E71" s="61"/>
    </row>
    <row r="72" spans="1:5" ht="21" customHeight="1">
      <c r="A72" s="61"/>
      <c r="B72" s="61"/>
      <c r="C72" s="62"/>
      <c r="D72" s="63"/>
      <c r="E72" s="61"/>
    </row>
    <row r="73" spans="1:5" ht="21" customHeight="1">
      <c r="A73" s="61"/>
      <c r="B73" s="61"/>
      <c r="C73" s="62"/>
      <c r="D73" s="63"/>
      <c r="E73" s="61"/>
    </row>
    <row r="74" spans="1:5" ht="21" customHeight="1">
      <c r="A74" s="61"/>
      <c r="B74" s="61"/>
      <c r="C74" s="62"/>
      <c r="D74" s="63"/>
      <c r="E74" s="61"/>
    </row>
    <row r="75" spans="1:5" ht="21" customHeight="1">
      <c r="A75" s="61"/>
      <c r="B75" s="61"/>
      <c r="C75" s="62"/>
      <c r="D75" s="63"/>
      <c r="E75" s="61"/>
    </row>
    <row r="76" spans="1:5" ht="21.75" customHeight="1">
      <c r="A76" s="44"/>
      <c r="B76" s="45"/>
      <c r="C76" s="43"/>
      <c r="D76" s="46"/>
      <c r="E76" s="45"/>
    </row>
    <row r="77" spans="1:5" ht="25.5" customHeight="1" thickBot="1">
      <c r="A77" s="97" t="s">
        <v>79</v>
      </c>
      <c r="B77" s="97"/>
      <c r="C77" s="97"/>
      <c r="D77" s="97"/>
      <c r="E77" s="97"/>
    </row>
    <row r="78" spans="1:5" ht="16.5" customHeight="1" thickTop="1">
      <c r="A78" s="98" t="s">
        <v>6</v>
      </c>
      <c r="B78" s="99"/>
      <c r="C78" s="47"/>
      <c r="D78" s="47"/>
      <c r="E78" s="48" t="s">
        <v>7</v>
      </c>
    </row>
    <row r="79" spans="1:5" ht="18.75" customHeight="1">
      <c r="A79" s="49" t="s">
        <v>8</v>
      </c>
      <c r="B79" s="50" t="s">
        <v>9</v>
      </c>
      <c r="C79" s="51" t="s">
        <v>10</v>
      </c>
      <c r="D79" s="49" t="s">
        <v>11</v>
      </c>
      <c r="E79" s="52" t="s">
        <v>12</v>
      </c>
    </row>
    <row r="80" spans="1:5" ht="15.75" customHeight="1" thickBot="1">
      <c r="A80" s="53" t="s">
        <v>13</v>
      </c>
      <c r="B80" s="54" t="s">
        <v>13</v>
      </c>
      <c r="C80" s="13"/>
      <c r="D80" s="55"/>
      <c r="E80" s="54" t="s">
        <v>13</v>
      </c>
    </row>
    <row r="81" spans="1:5" ht="21" customHeight="1" thickTop="1">
      <c r="A81" s="34"/>
      <c r="B81" s="20">
        <f>1494174.24+973863.58</f>
        <v>2468037.82</v>
      </c>
      <c r="C81" s="1" t="s">
        <v>45</v>
      </c>
      <c r="D81" s="58" t="s">
        <v>70</v>
      </c>
      <c r="E81" s="20">
        <f>333227+640636.58</f>
        <v>973863.58</v>
      </c>
    </row>
    <row r="82" spans="1:5" ht="21" customHeight="1">
      <c r="A82" s="34"/>
      <c r="B82" s="20">
        <f>9999295+6606000</f>
        <v>16605295</v>
      </c>
      <c r="C82" s="1" t="s">
        <v>80</v>
      </c>
      <c r="D82" s="58" t="s">
        <v>81</v>
      </c>
      <c r="E82" s="20">
        <v>6606000</v>
      </c>
    </row>
    <row r="83" spans="1:5" ht="21" customHeight="1">
      <c r="A83" s="34"/>
      <c r="B83" s="20">
        <f>10332+5166</f>
        <v>15498</v>
      </c>
      <c r="C83" s="1" t="s">
        <v>45</v>
      </c>
      <c r="D83" s="58" t="s">
        <v>82</v>
      </c>
      <c r="E83" s="24">
        <v>5166</v>
      </c>
    </row>
    <row r="84" spans="1:5" ht="21" customHeight="1">
      <c r="A84" s="37"/>
      <c r="B84" s="20">
        <f>7668670+3564520</f>
        <v>11233190</v>
      </c>
      <c r="C84" s="1" t="s">
        <v>35</v>
      </c>
      <c r="D84" s="58" t="s">
        <v>36</v>
      </c>
      <c r="E84" s="20">
        <v>3564520</v>
      </c>
    </row>
    <row r="85" spans="1:5" ht="21" customHeight="1">
      <c r="A85" s="37" t="s">
        <v>5</v>
      </c>
      <c r="B85" s="36">
        <f>161737843.13+9194110</f>
        <v>170931953.13</v>
      </c>
      <c r="C85" s="1" t="s">
        <v>83</v>
      </c>
      <c r="D85" s="22" t="s">
        <v>84</v>
      </c>
      <c r="E85" s="20">
        <f>9220810-26700</f>
        <v>9194110</v>
      </c>
    </row>
    <row r="86" spans="1:5" ht="21" customHeight="1">
      <c r="A86" s="37"/>
      <c r="B86" s="36">
        <v>20176</v>
      </c>
      <c r="C86" s="1" t="s">
        <v>85</v>
      </c>
      <c r="D86" s="22" t="s">
        <v>86</v>
      </c>
      <c r="E86" s="24">
        <v>0</v>
      </c>
    </row>
    <row r="87" spans="1:5" ht="21" customHeight="1">
      <c r="A87" s="37"/>
      <c r="B87" s="36">
        <v>11515146.52</v>
      </c>
      <c r="C87" s="1" t="s">
        <v>87</v>
      </c>
      <c r="D87" s="22" t="s">
        <v>88</v>
      </c>
      <c r="E87" s="24">
        <v>0</v>
      </c>
    </row>
    <row r="88" spans="1:5" ht="21" customHeight="1">
      <c r="A88" s="37"/>
      <c r="B88" s="36">
        <f>1344841.16+192341.2</f>
        <v>1537182.3599999999</v>
      </c>
      <c r="C88" s="18" t="s">
        <v>38</v>
      </c>
      <c r="D88" s="22" t="s">
        <v>39</v>
      </c>
      <c r="E88" s="20">
        <v>192341.2</v>
      </c>
    </row>
    <row r="89" spans="1:5" ht="21" customHeight="1">
      <c r="A89" s="37" t="s">
        <v>5</v>
      </c>
      <c r="B89" s="36">
        <f>2457273.55+1024288.69</f>
        <v>3481562.2399999998</v>
      </c>
      <c r="C89" s="1" t="s">
        <v>40</v>
      </c>
      <c r="D89" s="58" t="s">
        <v>41</v>
      </c>
      <c r="E89" s="20">
        <v>1024288.69</v>
      </c>
    </row>
    <row r="90" spans="1:5" ht="21" customHeight="1">
      <c r="A90" s="37"/>
      <c r="B90" s="36">
        <v>816.2</v>
      </c>
      <c r="C90" s="1" t="s">
        <v>89</v>
      </c>
      <c r="D90" s="58" t="s">
        <v>90</v>
      </c>
      <c r="E90" s="24">
        <v>0</v>
      </c>
    </row>
    <row r="91" spans="1:5" ht="21.75" customHeight="1">
      <c r="A91" s="37"/>
      <c r="B91" s="38">
        <f>SUM(B81:B90)</f>
        <v>217808857.27</v>
      </c>
      <c r="C91" s="64"/>
      <c r="D91" s="22"/>
      <c r="E91" s="65">
        <f>SUM(E81:E90)</f>
        <v>21560289.47</v>
      </c>
    </row>
    <row r="92" spans="1:5" ht="19.5" customHeight="1">
      <c r="A92" s="41"/>
      <c r="B92" s="66">
        <f>B66+B91</f>
        <v>295287241.03</v>
      </c>
      <c r="C92" s="67" t="s">
        <v>91</v>
      </c>
      <c r="D92" s="68"/>
      <c r="E92" s="38">
        <f>E66+E91</f>
        <v>49167969.84</v>
      </c>
    </row>
    <row r="93" spans="1:5" ht="19.5" customHeight="1">
      <c r="A93" s="46"/>
      <c r="B93" s="69">
        <f>B33-B92</f>
        <v>161545157.65000004</v>
      </c>
      <c r="C93" s="7" t="s">
        <v>92</v>
      </c>
      <c r="D93" s="68"/>
      <c r="E93" s="69">
        <f>E33-E92</f>
        <v>240396403.73</v>
      </c>
    </row>
    <row r="94" spans="1:5" ht="20.25" customHeight="1">
      <c r="A94" s="46"/>
      <c r="B94" s="70">
        <f>B11+B33-B92</f>
        <v>1594221389.0600002</v>
      </c>
      <c r="C94" s="71" t="s">
        <v>93</v>
      </c>
      <c r="D94" s="72"/>
      <c r="E94" s="70">
        <f>E11+E33-E92</f>
        <v>1594221389.0600004</v>
      </c>
    </row>
    <row r="102" ht="21">
      <c r="E102" s="29"/>
    </row>
    <row r="103" spans="2:5" ht="21">
      <c r="B103" s="25"/>
      <c r="E103" s="29"/>
    </row>
  </sheetData>
  <sheetProtection/>
  <mergeCells count="6">
    <mergeCell ref="A78:B78"/>
    <mergeCell ref="A5:E5"/>
    <mergeCell ref="A8:B8"/>
    <mergeCell ref="A40:E40"/>
    <mergeCell ref="A41:B41"/>
    <mergeCell ref="A77:E77"/>
  </mergeCells>
  <printOptions/>
  <pageMargins left="0.82" right="0.24" top="0.2" bottom="0" header="0.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TrueFasterUser</cp:lastModifiedBy>
  <cp:lastPrinted>2015-03-27T09:04:13Z</cp:lastPrinted>
  <dcterms:created xsi:type="dcterms:W3CDTF">2015-03-25T03:54:35Z</dcterms:created>
  <dcterms:modified xsi:type="dcterms:W3CDTF">2015-03-27T09:07:17Z</dcterms:modified>
  <cp:category/>
  <cp:version/>
  <cp:contentType/>
  <cp:contentStatus/>
</cp:coreProperties>
</file>