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1760" activeTab="0"/>
  </bookViews>
  <sheets>
    <sheet name="งบทดลอง(หลังปิด)" sheetId="1" r:id="rId1"/>
    <sheet name="รับจ่ายเงินสด " sheetId="2" r:id="rId2"/>
  </sheets>
  <definedNames>
    <definedName name="_xlnm.Print_Area" localSheetId="1">'รับจ่ายเงินสด '!$A$1:$E$147</definedName>
  </definedNames>
  <calcPr fullCalcOnLoad="1"/>
</workbook>
</file>

<file path=xl/sharedStrings.xml><?xml version="1.0" encoding="utf-8"?>
<sst xmlns="http://schemas.openxmlformats.org/spreadsheetml/2006/main" count="187" uniqueCount="123">
  <si>
    <t>องค์การบริหารส่วนจังหวัดสมุทรสาคร</t>
  </si>
  <si>
    <t>งบทดลอง (หลังปิดบัญชี)</t>
  </si>
  <si>
    <t>ณ วันที่  30  กันยายน  2557</t>
  </si>
  <si>
    <t>รายการ</t>
  </si>
  <si>
    <t>รหัสบัญชี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</si>
  <si>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</si>
  <si>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</si>
  <si>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</si>
  <si>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</si>
  <si>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</si>
  <si>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>014</t>
  </si>
  <si>
    <t xml:space="preserve">  เงินฝากธนาคาร  ประเภท - กระแสรายวัน (หมายเหตุ 2)</t>
  </si>
  <si>
    <t>021</t>
  </si>
  <si>
    <t xml:space="preserve">  เงินฝากธนาคาร  ประเภท - ออมทรัพย์ (หมายเหตุ 2)</t>
  </si>
  <si>
    <t>022</t>
  </si>
  <si>
    <t xml:space="preserve">  เงินฝากธนาคาร  ประเภท - ประจำ (หมายเหตุ 2)  </t>
  </si>
  <si>
    <t>023</t>
  </si>
  <si>
    <t xml:space="preserve">  ลูกหนี้เงินยืมเงินงบประมาณ</t>
  </si>
  <si>
    <t>090</t>
  </si>
  <si>
    <t xml:space="preserve">  เงินฝาก กสอ.</t>
  </si>
  <si>
    <t>701</t>
  </si>
  <si>
    <t xml:space="preserve">  ลูกหนี้เงินยืมเงินสะสม</t>
  </si>
  <si>
    <t>704</t>
  </si>
  <si>
    <t xml:space="preserve">  เงินรับฝาก  (หมายเหตุ 3)</t>
  </si>
  <si>
    <t>900</t>
  </si>
  <si>
    <t xml:space="preserve">  รายจ่ายค้างจ่าย  (หมายเหตุ 4)</t>
  </si>
  <si>
    <t>600</t>
  </si>
  <si>
    <t xml:space="preserve">  รายจ่ายผัดส่งใบสำคัญ </t>
  </si>
  <si>
    <t>601</t>
  </si>
  <si>
    <t xml:space="preserve">  รายจ่ายรอจ่าย</t>
  </si>
  <si>
    <t xml:space="preserve">  เงินสมทบทุนส่งเสริมอาชีพ</t>
  </si>
  <si>
    <t>912</t>
  </si>
  <si>
    <t xml:space="preserve">  เงินสะสม</t>
  </si>
  <si>
    <t>700</t>
  </si>
  <si>
    <t xml:space="preserve">  เงินทุนสำรองเงินสะสม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</si>
  <si>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</si>
  <si>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</si>
  <si>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กันยายน  2557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</si>
  <si>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</si>
  <si>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</si>
  <si>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</si>
  <si>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</si>
  <si>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</si>
  <si>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</si>
  <si>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</si>
  <si>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</si>
  <si>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</si>
  <si>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</si>
  <si>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</si>
  <si>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</si>
  <si>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</si>
  <si>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</si>
  <si>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</si>
  <si>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</si>
  <si>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</si>
  <si>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</si>
  <si>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</si>
  <si>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</si>
  <si>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</si>
  <si>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</si>
  <si>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</si>
  <si>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</si>
  <si>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</si>
  <si>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</si>
  <si>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</si>
  <si>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</si>
  <si>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 xml:space="preserve"> เงินอุดหนุนเฉพาะกิจฝากจังหวัด</t>
  </si>
  <si>
    <t>012</t>
  </si>
  <si>
    <t xml:space="preserve"> เงินฝากสมทบทุนส่งเสริมอาชีพ</t>
  </si>
  <si>
    <t xml:space="preserve"> ลูกหนี้เงินยืมเงินงบประมาณ</t>
  </si>
  <si>
    <t xml:space="preserve"> รายจ่ายค้างจ่าย</t>
  </si>
  <si>
    <t xml:space="preserve"> รายจ่ายผัดส่งใบสำคัญ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</si>
  <si>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</si>
  <si>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</si>
  <si>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</si>
  <si>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 xml:space="preserve"> รายจ่ายรอจ่าย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</si>
  <si>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</si>
  <si>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</si>
  <si>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</si>
  <si>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</si>
  <si>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</si>
  <si>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</si>
  <si>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</si>
  <si>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</si>
  <si>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</si>
  <si>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</si>
  <si>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</si>
  <si>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</si>
  <si>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</si>
  <si>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</si>
  <si>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</si>
  <si>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</si>
  <si>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</si>
  <si>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</si>
  <si>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</si>
  <si>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</si>
  <si>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</si>
  <si>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</si>
  <si>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</si>
  <si>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</si>
  <si>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</si>
  <si>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</si>
  <si>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</si>
  <si>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</si>
  <si>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</si>
  <si>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</si>
  <si>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</si>
  <si>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</si>
  <si>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</si>
  <si>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</si>
  <si>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</si>
  <si>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</si>
  <si>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</si>
  <si>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7400</t>
  </si>
  <si>
    <t xml:space="preserve"> รายจ่ายค้างจ่าย  (หมายเหตุ 3)</t>
  </si>
  <si>
    <t>เงินอุดหนุนเฉพาะกิจค้างจ่าย</t>
  </si>
  <si>
    <t>602</t>
  </si>
  <si>
    <t xml:space="preserve"> เงินฝาก กสอ.</t>
  </si>
  <si>
    <t xml:space="preserve"> เงินสมทบทุนส่งเสริมอาชีพ</t>
  </si>
  <si>
    <t>รายจ่ายรอจ่าย</t>
  </si>
  <si>
    <t>รวมรายจ่าย</t>
  </si>
  <si>
    <t xml:space="preserve">       รายรับ       สูงกว่า    รายจ่าย</t>
  </si>
  <si>
    <t>ยอดยกไป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</si>
</sst>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3" fontId="3" fillId="0" borderId="11" xfId="3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3" fontId="3" fillId="0" borderId="11" xfId="39" applyFont="1" applyBorder="1" applyAlignment="1">
      <alignment vertical="center"/>
    </xf>
    <xf numFmtId="43" fontId="3" fillId="0" borderId="11" xfId="39" applyFont="1" applyBorder="1" applyAlignment="1">
      <alignment/>
    </xf>
    <xf numFmtId="43" fontId="3" fillId="0" borderId="11" xfId="39" applyFont="1" applyBorder="1" applyAlignment="1">
      <alignment/>
    </xf>
    <xf numFmtId="43" fontId="3" fillId="0" borderId="11" xfId="39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0" xfId="39" applyFont="1" applyBorder="1" applyAlignment="1">
      <alignment horizontal="left" vertical="center"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39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9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3" fontId="3" fillId="0" borderId="0" xfId="39" applyFont="1" applyBorder="1" applyAlignment="1">
      <alignment horizontal="center"/>
    </xf>
    <xf numFmtId="43" fontId="3" fillId="0" borderId="0" xfId="39" applyFont="1" applyBorder="1" applyAlignment="1">
      <alignment/>
    </xf>
    <xf numFmtId="43" fontId="3" fillId="0" borderId="0" xfId="39" applyFont="1" applyBorder="1" applyAlignment="1">
      <alignment/>
    </xf>
    <xf numFmtId="43" fontId="3" fillId="0" borderId="0" xfId="39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3" fontId="3" fillId="0" borderId="11" xfId="39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3" fontId="3" fillId="0" borderId="11" xfId="36" applyFont="1" applyBorder="1" applyAlignment="1">
      <alignment horizontal="right"/>
    </xf>
    <xf numFmtId="43" fontId="3" fillId="0" borderId="11" xfId="36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0" xfId="39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3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3" sqref="A3:D3"/>
    </sheetView>
  </sheetViews>
  <sheetFormatPr defaultColWidth="9.140625" defaultRowHeight="23.25"/>
  <cols>
    <col min="1" max="1" width="46.8515625" style="1" customWidth="1"/>
    <col min="2" max="2" width="9.140625" style="1" customWidth="1"/>
    <col min="3" max="4" width="18.00390625" style="1" customWidth="1"/>
    <col min="5" max="5" width="9.140625" style="1" customWidth="1"/>
    <col min="6" max="6" width="20.00390625" style="1" customWidth="1"/>
    <col min="7" max="16384" width="9.140625" style="1" customWidth="1"/>
  </cols>
  <sheetData>
    <row r="1" spans="1:4" ht="22.5" customHeight="1">
      <c r="A1" s="96" t="s">
        <v>0</v>
      </c>
      <c r="B1" s="96"/>
      <c r="C1" s="96"/>
      <c r="D1" s="96"/>
    </row>
    <row r="2" spans="1:4" ht="22.5" customHeight="1">
      <c r="A2" s="96" t="s">
        <v>1</v>
      </c>
      <c r="B2" s="96"/>
      <c r="C2" s="96"/>
      <c r="D2" s="96"/>
    </row>
    <row r="3" spans="1:4" ht="22.5" customHeight="1">
      <c r="A3" s="96" t="s">
        <v>2</v>
      </c>
      <c r="B3" s="96"/>
      <c r="C3" s="96"/>
      <c r="D3" s="96"/>
    </row>
    <row r="4" spans="1:4" ht="22.5" customHeight="1">
      <c r="A4" s="2"/>
      <c r="B4" s="2"/>
      <c r="C4" s="2"/>
      <c r="D4" s="2"/>
    </row>
    <row r="5" spans="1:4" ht="22.5" customHeight="1">
      <c r="A5" s="3" t="s">
        <v>3</v>
      </c>
      <c r="B5" s="3" t="s">
        <v>4</v>
      </c>
      <c r="C5" s="3" t="s">
        <v>5</v>
      </c>
      <c r="D5" s="3" t="s">
        <v>6</v>
      </c>
    </row>
    <row r="6" spans="1:4" ht="22.5" customHeight="1">
      <c r="A6" s="4" t="s">
        <v>7</v>
      </c>
      <c r="B6" s="5" t="s">
        <v>8</v>
      </c>
      <c r="C6" s="6">
        <v>0</v>
      </c>
      <c r="D6" s="7"/>
    </row>
    <row r="7" spans="1:4" ht="22.5" customHeight="1">
      <c r="A7" s="8" t="s">
        <v>9</v>
      </c>
      <c r="B7" s="9" t="s">
        <v>10</v>
      </c>
      <c r="C7" s="10">
        <v>40809.93</v>
      </c>
      <c r="D7" s="11"/>
    </row>
    <row r="8" spans="1:4" ht="22.5" customHeight="1">
      <c r="A8" s="8" t="s">
        <v>11</v>
      </c>
      <c r="B8" s="9" t="s">
        <v>12</v>
      </c>
      <c r="C8" s="12">
        <f>585658.08+1911182</f>
        <v>2496840.08</v>
      </c>
      <c r="D8" s="11"/>
    </row>
    <row r="9" spans="1:4" ht="22.5" customHeight="1">
      <c r="A9" s="8" t="s">
        <v>13</v>
      </c>
      <c r="B9" s="9" t="s">
        <v>14</v>
      </c>
      <c r="C9" s="13">
        <f>48644643.22+20043841.1</f>
        <v>68688484.32</v>
      </c>
      <c r="D9" s="11"/>
    </row>
    <row r="10" spans="1:4" ht="22.5" customHeight="1">
      <c r="A10" s="8" t="s">
        <v>15</v>
      </c>
      <c r="B10" s="9" t="s">
        <v>16</v>
      </c>
      <c r="C10" s="13">
        <f>97391637.7+794085994.12+69901666.25+290308847.2+109802761.74</f>
        <v>1361490907.01</v>
      </c>
      <c r="D10" s="8"/>
    </row>
    <row r="11" spans="1:4" ht="22.5" customHeight="1">
      <c r="A11" s="8" t="s">
        <v>17</v>
      </c>
      <c r="B11" s="9" t="s">
        <v>18</v>
      </c>
      <c r="C11" s="11">
        <v>20176</v>
      </c>
      <c r="D11" s="11"/>
    </row>
    <row r="12" spans="1:4" ht="22.5" customHeight="1">
      <c r="A12" s="8" t="s">
        <v>19</v>
      </c>
      <c r="B12" s="9" t="s">
        <v>20</v>
      </c>
      <c r="C12" s="11">
        <v>101249979.69</v>
      </c>
      <c r="D12" s="11"/>
    </row>
    <row r="13" spans="1:4" ht="22.5" customHeight="1">
      <c r="A13" s="8" t="s">
        <v>21</v>
      </c>
      <c r="B13" s="9" t="s">
        <v>22</v>
      </c>
      <c r="C13" s="11">
        <v>142768.5</v>
      </c>
      <c r="D13" s="11"/>
    </row>
    <row r="14" spans="1:4" ht="22.5" customHeight="1">
      <c r="A14" s="8" t="s">
        <v>23</v>
      </c>
      <c r="B14" s="9" t="s">
        <v>24</v>
      </c>
      <c r="C14" s="11"/>
      <c r="D14" s="11">
        <v>3513262.98</v>
      </c>
    </row>
    <row r="15" spans="1:4" ht="22.5" customHeight="1">
      <c r="A15" s="8" t="s">
        <v>25</v>
      </c>
      <c r="B15" s="9" t="s">
        <v>26</v>
      </c>
      <c r="C15" s="11"/>
      <c r="D15" s="11">
        <v>383305568.53</v>
      </c>
    </row>
    <row r="16" spans="1:4" ht="22.5" customHeight="1">
      <c r="A16" s="8" t="s">
        <v>27</v>
      </c>
      <c r="B16" s="9" t="s">
        <v>28</v>
      </c>
      <c r="C16" s="11"/>
      <c r="D16" s="11">
        <v>20176</v>
      </c>
    </row>
    <row r="17" spans="1:4" ht="22.5" customHeight="1">
      <c r="A17" s="8" t="s">
        <v>29</v>
      </c>
      <c r="B17" s="9"/>
      <c r="C17" s="11"/>
      <c r="D17" s="13">
        <v>15000000</v>
      </c>
    </row>
    <row r="18" spans="1:4" ht="22.5" customHeight="1">
      <c r="A18" s="8" t="s">
        <v>30</v>
      </c>
      <c r="B18" s="9" t="s">
        <v>31</v>
      </c>
      <c r="C18" s="11"/>
      <c r="D18" s="13">
        <v>40809.93</v>
      </c>
    </row>
    <row r="19" spans="1:4" ht="22.5" customHeight="1">
      <c r="A19" s="8" t="s">
        <v>32</v>
      </c>
      <c r="B19" s="9" t="s">
        <v>33</v>
      </c>
      <c r="C19" s="11"/>
      <c r="D19" s="11">
        <v>822791425.56</v>
      </c>
    </row>
    <row r="20" spans="1:4" ht="22.5" customHeight="1">
      <c r="A20" s="8" t="s">
        <v>34</v>
      </c>
      <c r="B20" s="9"/>
      <c r="C20" s="11"/>
      <c r="D20" s="11">
        <v>309458722.53</v>
      </c>
    </row>
    <row r="21" spans="1:4" ht="22.5" customHeight="1">
      <c r="A21" s="8"/>
      <c r="B21" s="9"/>
      <c r="C21" s="11"/>
      <c r="D21" s="11"/>
    </row>
    <row r="22" spans="1:4" ht="22.5" customHeight="1">
      <c r="A22" s="8"/>
      <c r="B22" s="14"/>
      <c r="C22" s="15">
        <f>SUM(C6:C13)</f>
        <v>1534129965.53</v>
      </c>
      <c r="D22" s="15">
        <f>SUM(D14:D20)</f>
        <v>1534129965.53</v>
      </c>
    </row>
    <row r="23" ht="21">
      <c r="F23" s="16">
        <f>C22-D22</f>
        <v>0</v>
      </c>
    </row>
    <row r="25" spans="1:4" ht="21">
      <c r="A25" s="17"/>
      <c r="B25" s="17"/>
      <c r="C25" s="17"/>
      <c r="D25" s="17"/>
    </row>
    <row r="26" spans="1:4" ht="21">
      <c r="A26" s="97"/>
      <c r="B26" s="97"/>
      <c r="C26" s="97"/>
      <c r="D26" s="97"/>
    </row>
    <row r="27" spans="1:4" ht="21">
      <c r="A27" s="97"/>
      <c r="B27" s="97"/>
      <c r="C27" s="97"/>
      <c r="D27" s="97"/>
    </row>
    <row r="28" spans="1:4" ht="21">
      <c r="A28" s="97"/>
      <c r="B28" s="97"/>
      <c r="C28" s="97"/>
      <c r="D28" s="97"/>
    </row>
    <row r="29" spans="1:4" ht="21">
      <c r="A29" s="18"/>
      <c r="B29" s="18"/>
      <c r="C29" s="18"/>
      <c r="D29" s="18"/>
    </row>
    <row r="30" spans="1:4" ht="21">
      <c r="A30" s="19"/>
      <c r="B30" s="19"/>
      <c r="C30" s="19"/>
      <c r="D30" s="19"/>
    </row>
    <row r="31" spans="1:4" ht="21">
      <c r="A31" s="20"/>
      <c r="B31" s="21"/>
      <c r="C31" s="22"/>
      <c r="D31" s="23"/>
    </row>
    <row r="32" spans="1:4" ht="21">
      <c r="A32" s="20"/>
      <c r="B32" s="21"/>
      <c r="C32" s="24"/>
      <c r="D32" s="23"/>
    </row>
    <row r="33" spans="1:4" ht="21">
      <c r="A33" s="17"/>
      <c r="B33" s="25"/>
      <c r="C33" s="26"/>
      <c r="D33" s="27"/>
    </row>
    <row r="34" spans="1:4" ht="21">
      <c r="A34" s="17"/>
      <c r="B34" s="25"/>
      <c r="C34" s="28"/>
      <c r="D34" s="27"/>
    </row>
    <row r="35" spans="1:4" ht="21">
      <c r="A35" s="17"/>
      <c r="B35" s="25"/>
      <c r="C35" s="26"/>
      <c r="D35" s="27"/>
    </row>
    <row r="36" spans="1:4" ht="21">
      <c r="A36" s="17"/>
      <c r="B36" s="25"/>
      <c r="C36" s="26"/>
      <c r="D36" s="17"/>
    </row>
    <row r="37" spans="1:4" ht="21">
      <c r="A37" s="17"/>
      <c r="B37" s="25"/>
      <c r="C37" s="27"/>
      <c r="D37" s="27"/>
    </row>
    <row r="38" spans="1:4" ht="21">
      <c r="A38" s="17"/>
      <c r="B38" s="25"/>
      <c r="C38" s="27"/>
      <c r="D38" s="27"/>
    </row>
    <row r="39" spans="1:4" ht="21">
      <c r="A39" s="17"/>
      <c r="B39" s="25"/>
      <c r="C39" s="27"/>
      <c r="D39" s="27"/>
    </row>
    <row r="40" spans="1:4" ht="21">
      <c r="A40" s="17"/>
      <c r="B40" s="25"/>
      <c r="C40" s="27"/>
      <c r="D40" s="26"/>
    </row>
    <row r="41" spans="1:4" ht="21">
      <c r="A41" s="17"/>
      <c r="B41" s="25"/>
      <c r="C41" s="27"/>
      <c r="D41" s="26"/>
    </row>
    <row r="42" spans="1:4" ht="21">
      <c r="A42" s="17"/>
      <c r="B42" s="25"/>
      <c r="C42" s="27"/>
      <c r="D42" s="26"/>
    </row>
    <row r="43" spans="1:4" ht="21">
      <c r="A43" s="17"/>
      <c r="B43" s="25"/>
      <c r="C43" s="27"/>
      <c r="D43" s="26"/>
    </row>
    <row r="44" spans="1:4" ht="21">
      <c r="A44" s="17"/>
      <c r="B44" s="25"/>
      <c r="C44" s="27"/>
      <c r="D44" s="26"/>
    </row>
    <row r="45" spans="1:4" ht="21">
      <c r="A45" s="17"/>
      <c r="B45" s="25"/>
      <c r="C45" s="27"/>
      <c r="D45" s="27"/>
    </row>
    <row r="46" spans="1:4" ht="21">
      <c r="A46" s="17"/>
      <c r="B46" s="25"/>
      <c r="C46" s="27"/>
      <c r="D46" s="27"/>
    </row>
    <row r="47" spans="1:4" ht="21">
      <c r="A47" s="17"/>
      <c r="B47" s="25"/>
      <c r="C47" s="27"/>
      <c r="D47" s="27"/>
    </row>
    <row r="48" spans="1:4" ht="21">
      <c r="A48" s="17"/>
      <c r="B48" s="17"/>
      <c r="C48" s="29"/>
      <c r="D48" s="29"/>
    </row>
    <row r="49" spans="1:4" ht="21">
      <c r="A49" s="17"/>
      <c r="B49" s="17"/>
      <c r="C49" s="17"/>
      <c r="D49" s="17"/>
    </row>
    <row r="50" spans="1:4" ht="21">
      <c r="A50" s="17"/>
      <c r="B50" s="17"/>
      <c r="C50" s="17"/>
      <c r="D50" s="17"/>
    </row>
    <row r="51" spans="1:4" ht="21">
      <c r="A51" s="17"/>
      <c r="B51" s="17"/>
      <c r="C51" s="17"/>
      <c r="D51" s="17"/>
    </row>
    <row r="52" spans="1:4" ht="21">
      <c r="A52" s="17"/>
      <c r="B52" s="17"/>
      <c r="C52" s="17"/>
      <c r="D52" s="17"/>
    </row>
    <row r="53" spans="1:4" ht="21">
      <c r="A53" s="17"/>
      <c r="B53" s="17"/>
      <c r="C53" s="17"/>
      <c r="D53" s="17"/>
    </row>
    <row r="54" spans="1:4" ht="21">
      <c r="A54" s="17"/>
      <c r="B54" s="17"/>
      <c r="C54" s="17"/>
      <c r="D54" s="17"/>
    </row>
    <row r="55" spans="1:4" ht="21">
      <c r="A55" s="17"/>
      <c r="B55" s="17"/>
      <c r="C55" s="17"/>
      <c r="D55" s="17"/>
    </row>
    <row r="56" spans="1:4" ht="21">
      <c r="A56" s="17"/>
      <c r="B56" s="17"/>
      <c r="C56" s="17"/>
      <c r="D56" s="17"/>
    </row>
  </sheetData>
  <sheetProtection/>
  <mergeCells count="6">
    <mergeCell ref="A28:D28"/>
    <mergeCell ref="A1:D1"/>
    <mergeCell ref="A2:D2"/>
    <mergeCell ref="A3:D3"/>
    <mergeCell ref="A26:D26"/>
    <mergeCell ref="A27:D27"/>
  </mergeCells>
  <printOptions/>
  <pageMargins left="0.7086614173228347" right="0.3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4"/>
  <sheetViews>
    <sheetView zoomScaleSheetLayoutView="100" workbookViewId="0" topLeftCell="A1">
      <selection activeCell="E3" sqref="E3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3" spans="1:5" ht="21">
      <c r="A3" s="1" t="s">
        <v>35</v>
      </c>
      <c r="D3" s="1" t="s">
        <v>36</v>
      </c>
      <c r="E3" s="30" t="s">
        <v>37</v>
      </c>
    </row>
    <row r="4" spans="1:5" ht="21">
      <c r="A4" s="96" t="s">
        <v>38</v>
      </c>
      <c r="B4" s="96"/>
      <c r="C4" s="96"/>
      <c r="D4" s="96"/>
      <c r="E4" s="96"/>
    </row>
    <row r="5" ht="21">
      <c r="D5" s="1" t="s">
        <v>39</v>
      </c>
    </row>
    <row r="6" spans="1:5" ht="21.75" thickBot="1">
      <c r="A6" s="31"/>
      <c r="B6" s="31"/>
      <c r="C6" s="31" t="s">
        <v>40</v>
      </c>
      <c r="D6" s="31" t="s">
        <v>40</v>
      </c>
      <c r="E6" s="31" t="s">
        <v>40</v>
      </c>
    </row>
    <row r="7" spans="1:5" ht="21.75" thickTop="1">
      <c r="A7" s="98" t="s">
        <v>41</v>
      </c>
      <c r="B7" s="99"/>
      <c r="C7" s="32"/>
      <c r="D7" s="33"/>
      <c r="E7" s="34" t="s">
        <v>42</v>
      </c>
    </row>
    <row r="8" spans="1:5" ht="21">
      <c r="A8" s="35" t="s">
        <v>43</v>
      </c>
      <c r="B8" s="36" t="s">
        <v>44</v>
      </c>
      <c r="C8" s="37" t="s">
        <v>3</v>
      </c>
      <c r="D8" s="38" t="s">
        <v>4</v>
      </c>
      <c r="E8" s="38" t="s">
        <v>45</v>
      </c>
    </row>
    <row r="9" spans="1:5" ht="21.75" thickBot="1">
      <c r="A9" s="39" t="s">
        <v>46</v>
      </c>
      <c r="B9" s="40" t="s">
        <v>46</v>
      </c>
      <c r="C9" s="31"/>
      <c r="D9" s="41"/>
      <c r="E9" s="40" t="s">
        <v>46</v>
      </c>
    </row>
    <row r="10" spans="1:5" ht="29.25" customHeight="1" thickTop="1">
      <c r="A10" s="42" t="s">
        <v>40</v>
      </c>
      <c r="B10" s="43">
        <v>1162216557.84</v>
      </c>
      <c r="C10" s="2" t="s">
        <v>47</v>
      </c>
      <c r="D10" s="44"/>
      <c r="E10" s="43">
        <v>1485880877.03</v>
      </c>
    </row>
    <row r="11" spans="1:5" ht="21">
      <c r="A11" s="45"/>
      <c r="B11" s="8"/>
      <c r="C11" s="1" t="s">
        <v>48</v>
      </c>
      <c r="D11" s="8"/>
      <c r="E11" s="8"/>
    </row>
    <row r="12" spans="1:5" ht="21">
      <c r="A12" s="46">
        <f>55000000</f>
        <v>55000000</v>
      </c>
      <c r="B12" s="47">
        <f>64044047.58+5950110.37</f>
        <v>69994157.95</v>
      </c>
      <c r="C12" s="1" t="s">
        <v>49</v>
      </c>
      <c r="D12" s="9" t="s">
        <v>50</v>
      </c>
      <c r="E12" s="47">
        <v>5950110.37</v>
      </c>
    </row>
    <row r="13" spans="1:5" ht="21">
      <c r="A13" s="46">
        <v>1300000</v>
      </c>
      <c r="B13" s="46">
        <f>2695728+83770</f>
        <v>2779498</v>
      </c>
      <c r="C13" s="1" t="s">
        <v>51</v>
      </c>
      <c r="D13" s="9" t="s">
        <v>52</v>
      </c>
      <c r="E13" s="46">
        <v>83770</v>
      </c>
    </row>
    <row r="14" spans="1:5" ht="21">
      <c r="A14" s="46">
        <v>14470000</v>
      </c>
      <c r="B14" s="46">
        <f>34816298.94+3404830.96</f>
        <v>38221129.9</v>
      </c>
      <c r="C14" s="1" t="s">
        <v>53</v>
      </c>
      <c r="D14" s="9" t="s">
        <v>54</v>
      </c>
      <c r="E14" s="46">
        <v>3404830.96</v>
      </c>
    </row>
    <row r="15" spans="1:5" ht="21">
      <c r="A15" s="46">
        <v>1240000</v>
      </c>
      <c r="B15" s="48">
        <f>2731177+47990</f>
        <v>2779167</v>
      </c>
      <c r="C15" s="1" t="s">
        <v>55</v>
      </c>
      <c r="D15" s="9" t="s">
        <v>56</v>
      </c>
      <c r="E15" s="48">
        <v>47990</v>
      </c>
    </row>
    <row r="16" spans="1:5" ht="21">
      <c r="A16" s="46">
        <v>60000</v>
      </c>
      <c r="B16" s="49" t="s">
        <v>57</v>
      </c>
      <c r="C16" s="1" t="s">
        <v>58</v>
      </c>
      <c r="D16" s="9" t="s">
        <v>59</v>
      </c>
      <c r="E16" s="49" t="s">
        <v>57</v>
      </c>
    </row>
    <row r="17" spans="1:5" ht="21">
      <c r="A17" s="46">
        <v>518000000</v>
      </c>
      <c r="B17" s="46">
        <f>547433182.29+21119662.64</f>
        <v>568552844.93</v>
      </c>
      <c r="C17" s="1" t="s">
        <v>60</v>
      </c>
      <c r="D17" s="9" t="s">
        <v>61</v>
      </c>
      <c r="E17" s="46">
        <v>21119662.64</v>
      </c>
    </row>
    <row r="18" spans="1:5" ht="21">
      <c r="A18" s="46">
        <v>107930000</v>
      </c>
      <c r="B18" s="46">
        <f>113582164+1911182</f>
        <v>115493346</v>
      </c>
      <c r="C18" s="1" t="s">
        <v>62</v>
      </c>
      <c r="D18" s="9" t="s">
        <v>63</v>
      </c>
      <c r="E18" s="46">
        <v>1911182</v>
      </c>
    </row>
    <row r="19" spans="1:5" ht="21">
      <c r="A19" s="49" t="s">
        <v>57</v>
      </c>
      <c r="B19" s="50">
        <f>33418897+2226500</f>
        <v>35645397</v>
      </c>
      <c r="C19" s="1" t="s">
        <v>64</v>
      </c>
      <c r="D19" s="9" t="s">
        <v>65</v>
      </c>
      <c r="E19" s="46">
        <v>2226500</v>
      </c>
    </row>
    <row r="20" spans="1:5" ht="21.75" thickBot="1">
      <c r="A20" s="52">
        <f>SUM(A12:A18)</f>
        <v>698000000</v>
      </c>
      <c r="B20" s="53">
        <f>SUM(B12:B19)</f>
        <v>833465540.78</v>
      </c>
      <c r="C20" s="54"/>
      <c r="D20" s="55" t="s">
        <v>40</v>
      </c>
      <c r="E20" s="52">
        <f>SUM(E12:E19)</f>
        <v>34744045.97</v>
      </c>
    </row>
    <row r="21" spans="1:5" ht="21.75" thickTop="1">
      <c r="A21" s="56"/>
      <c r="B21" s="57">
        <v>11800880</v>
      </c>
      <c r="C21" s="58" t="s">
        <v>66</v>
      </c>
      <c r="D21" s="9" t="s">
        <v>67</v>
      </c>
      <c r="E21" s="49" t="s">
        <v>57</v>
      </c>
    </row>
    <row r="22" spans="1:5" ht="21">
      <c r="A22" s="57"/>
      <c r="B22" s="46">
        <v>800.19</v>
      </c>
      <c r="C22" s="1" t="s">
        <v>68</v>
      </c>
      <c r="D22" s="9" t="s">
        <v>10</v>
      </c>
      <c r="E22" s="49" t="s">
        <v>57</v>
      </c>
    </row>
    <row r="23" spans="1:5" ht="21">
      <c r="A23" s="57"/>
      <c r="B23" s="46">
        <f>13038452+3895301</f>
        <v>16933753</v>
      </c>
      <c r="C23" s="1" t="s">
        <v>69</v>
      </c>
      <c r="D23" s="9" t="s">
        <v>18</v>
      </c>
      <c r="E23" s="46">
        <v>3895301</v>
      </c>
    </row>
    <row r="24" spans="1:5" ht="21">
      <c r="A24" s="59"/>
      <c r="B24" s="46">
        <f>312808350.53+38600</f>
        <v>312846950.53</v>
      </c>
      <c r="C24" s="1" t="s">
        <v>70</v>
      </c>
      <c r="D24" s="9" t="s">
        <v>26</v>
      </c>
      <c r="E24" s="50">
        <f>312808350.53+38600</f>
        <v>312846950.53</v>
      </c>
    </row>
    <row r="25" spans="1:5" ht="21">
      <c r="A25" s="59"/>
      <c r="B25" s="46">
        <v>20176</v>
      </c>
      <c r="C25" s="1" t="s">
        <v>71</v>
      </c>
      <c r="D25" s="9" t="s">
        <v>28</v>
      </c>
      <c r="E25" s="50">
        <v>20176</v>
      </c>
    </row>
    <row r="26" spans="1:5" ht="21">
      <c r="A26" s="59"/>
      <c r="B26" s="46">
        <f>1076240.83+93154562</f>
        <v>94230802.83</v>
      </c>
      <c r="C26" s="1" t="s">
        <v>72</v>
      </c>
      <c r="D26" s="38">
        <v>700</v>
      </c>
      <c r="E26" s="46">
        <v>93154562</v>
      </c>
    </row>
    <row r="27" spans="1:5" ht="21">
      <c r="A27" s="59"/>
      <c r="B27" s="46">
        <f>2130970.32+5166</f>
        <v>2136136.32</v>
      </c>
      <c r="C27" s="45" t="s">
        <v>73</v>
      </c>
      <c r="D27" s="38">
        <v>704</v>
      </c>
      <c r="E27" s="46">
        <v>5166</v>
      </c>
    </row>
    <row r="28" spans="1:5" ht="21">
      <c r="A28" s="59"/>
      <c r="B28" s="46">
        <f>20292994.27+1675883.45</f>
        <v>21968877.72</v>
      </c>
      <c r="C28" s="1" t="s">
        <v>74</v>
      </c>
      <c r="D28" s="9" t="s">
        <v>24</v>
      </c>
      <c r="E28" s="46">
        <v>1675883.45</v>
      </c>
    </row>
    <row r="29" spans="1:5" ht="21">
      <c r="A29" s="59"/>
      <c r="B29" s="46">
        <v>15000000</v>
      </c>
      <c r="C29" s="1" t="s">
        <v>75</v>
      </c>
      <c r="D29" s="9"/>
      <c r="E29" s="50">
        <v>15000000</v>
      </c>
    </row>
    <row r="30" spans="1:5" ht="21">
      <c r="A30" s="59"/>
      <c r="B30" s="46"/>
      <c r="D30" s="9"/>
      <c r="E30" s="50"/>
    </row>
    <row r="31" spans="1:5" ht="21">
      <c r="A31" s="59"/>
      <c r="B31" s="46"/>
      <c r="D31" s="9"/>
      <c r="E31" s="46"/>
    </row>
    <row r="32" spans="1:5" ht="27" customHeight="1">
      <c r="A32" s="59" t="s">
        <v>40</v>
      </c>
      <c r="B32" s="60">
        <f>SUM(B21:B31)</f>
        <v>474938376.5899999</v>
      </c>
      <c r="C32" s="61" t="s">
        <v>40</v>
      </c>
      <c r="D32" s="62" t="s">
        <v>40</v>
      </c>
      <c r="E32" s="60">
        <f>SUM(E21:E31)</f>
        <v>426598038.97999996</v>
      </c>
    </row>
    <row r="33" spans="1:5" ht="27.75" customHeight="1" thickBot="1">
      <c r="A33" s="63" t="s">
        <v>40</v>
      </c>
      <c r="B33" s="64">
        <f>B20+B32</f>
        <v>1308403917.37</v>
      </c>
      <c r="C33" s="18" t="s">
        <v>76</v>
      </c>
      <c r="D33" s="44"/>
      <c r="E33" s="64">
        <f>E20+E32</f>
        <v>461342084.9499999</v>
      </c>
    </row>
    <row r="34" spans="1:5" ht="21.75" customHeight="1" thickTop="1">
      <c r="A34" s="65"/>
      <c r="B34" s="66"/>
      <c r="C34" s="18"/>
      <c r="D34" s="17"/>
      <c r="E34" s="66"/>
    </row>
    <row r="35" spans="1:5" ht="21.75" customHeight="1">
      <c r="A35" s="65"/>
      <c r="B35" s="66"/>
      <c r="C35" s="18"/>
      <c r="D35" s="17"/>
      <c r="E35" s="66"/>
    </row>
    <row r="36" spans="1:5" ht="21.75" customHeight="1">
      <c r="A36" s="65"/>
      <c r="B36" s="66"/>
      <c r="C36" s="18"/>
      <c r="D36" s="17"/>
      <c r="E36" s="66"/>
    </row>
    <row r="37" spans="1:5" ht="21.75" customHeight="1">
      <c r="A37" s="65"/>
      <c r="B37" s="66"/>
      <c r="C37" s="18"/>
      <c r="D37" s="17"/>
      <c r="E37" s="66"/>
    </row>
    <row r="38" spans="1:5" ht="21.75" customHeight="1">
      <c r="A38" s="65"/>
      <c r="B38" s="66"/>
      <c r="C38" s="18"/>
      <c r="D38" s="17"/>
      <c r="E38" s="66"/>
    </row>
    <row r="39" spans="1:5" ht="25.5" customHeight="1">
      <c r="A39" s="100" t="s">
        <v>77</v>
      </c>
      <c r="B39" s="100"/>
      <c r="C39" s="100"/>
      <c r="D39" s="100"/>
      <c r="E39" s="100"/>
    </row>
    <row r="40" spans="1:5" ht="25.5" customHeight="1" thickBot="1">
      <c r="A40" s="65"/>
      <c r="B40" s="66"/>
      <c r="C40" s="18"/>
      <c r="D40" s="17"/>
      <c r="E40" s="66"/>
    </row>
    <row r="41" spans="1:5" ht="25.5" customHeight="1" thickTop="1">
      <c r="A41" s="101" t="s">
        <v>41</v>
      </c>
      <c r="B41" s="102"/>
      <c r="C41" s="67"/>
      <c r="D41" s="67"/>
      <c r="E41" s="68" t="s">
        <v>42</v>
      </c>
    </row>
    <row r="42" spans="1:5" ht="25.5" customHeight="1">
      <c r="A42" s="69" t="s">
        <v>43</v>
      </c>
      <c r="B42" s="70" t="s">
        <v>44</v>
      </c>
      <c r="C42" s="71" t="s">
        <v>3</v>
      </c>
      <c r="D42" s="69" t="s">
        <v>4</v>
      </c>
      <c r="E42" s="72" t="s">
        <v>45</v>
      </c>
    </row>
    <row r="43" spans="1:5" ht="25.5" customHeight="1" thickBot="1">
      <c r="A43" s="73" t="s">
        <v>46</v>
      </c>
      <c r="B43" s="74" t="s">
        <v>46</v>
      </c>
      <c r="C43" s="41"/>
      <c r="D43" s="75"/>
      <c r="E43" s="74" t="s">
        <v>46</v>
      </c>
    </row>
    <row r="44" spans="1:5" ht="25.5" customHeight="1" thickTop="1">
      <c r="A44" s="69"/>
      <c r="B44" s="69"/>
      <c r="C44" s="76" t="s">
        <v>78</v>
      </c>
      <c r="D44" s="77"/>
      <c r="E44" s="72"/>
    </row>
    <row r="45" spans="1:5" ht="21.75" customHeight="1">
      <c r="A45" s="46">
        <f>13343564.85+380000</f>
        <v>13723564.85</v>
      </c>
      <c r="B45" s="46">
        <f>11687537.2+857211.8</f>
        <v>12544749</v>
      </c>
      <c r="C45" s="1" t="s">
        <v>79</v>
      </c>
      <c r="D45" s="78" t="s">
        <v>80</v>
      </c>
      <c r="E45" s="46">
        <f>857211.8</f>
        <v>857211.8</v>
      </c>
    </row>
    <row r="46" spans="1:5" ht="21.75" customHeight="1">
      <c r="A46" s="46">
        <v>37343730</v>
      </c>
      <c r="B46" s="46">
        <f>29230524.75+3817710.64</f>
        <v>33048235.39</v>
      </c>
      <c r="C46" s="1" t="s">
        <v>81</v>
      </c>
      <c r="D46" s="78" t="s">
        <v>82</v>
      </c>
      <c r="E46" s="46">
        <f>3817710.64</f>
        <v>3817710.64</v>
      </c>
    </row>
    <row r="47" spans="1:5" ht="21.75" customHeight="1">
      <c r="A47" s="46">
        <v>3744700</v>
      </c>
      <c r="B47" s="46">
        <f>3292816.5+345414</f>
        <v>3638230.5</v>
      </c>
      <c r="C47" s="1" t="s">
        <v>83</v>
      </c>
      <c r="D47" s="78" t="s">
        <v>84</v>
      </c>
      <c r="E47" s="46">
        <v>345414</v>
      </c>
    </row>
    <row r="48" spans="1:5" ht="21.75" customHeight="1">
      <c r="A48" s="46">
        <v>28480800</v>
      </c>
      <c r="B48" s="46">
        <f>18947799.61+3572162.08</f>
        <v>22519961.689999998</v>
      </c>
      <c r="C48" s="1" t="s">
        <v>85</v>
      </c>
      <c r="D48" s="78" t="s">
        <v>86</v>
      </c>
      <c r="E48" s="46">
        <v>3572162.08</v>
      </c>
    </row>
    <row r="49" spans="1:5" ht="21.75" customHeight="1">
      <c r="A49" s="46">
        <v>18275000</v>
      </c>
      <c r="B49" s="46">
        <f>2044107.13+15622894.5</f>
        <v>17667001.63</v>
      </c>
      <c r="C49" s="1" t="s">
        <v>87</v>
      </c>
      <c r="D49" s="78" t="s">
        <v>88</v>
      </c>
      <c r="E49" s="46">
        <v>15622894.5</v>
      </c>
    </row>
    <row r="50" spans="1:5" ht="21.75" customHeight="1">
      <c r="A50" s="46">
        <v>42380195.15</v>
      </c>
      <c r="B50" s="46">
        <f>23813285.07+5797715.52</f>
        <v>29611000.59</v>
      </c>
      <c r="C50" s="1" t="s">
        <v>89</v>
      </c>
      <c r="D50" s="78" t="s">
        <v>90</v>
      </c>
      <c r="E50" s="46">
        <v>5797715.52</v>
      </c>
    </row>
    <row r="51" spans="1:5" ht="21.75" customHeight="1">
      <c r="A51" s="79">
        <v>15228200</v>
      </c>
      <c r="B51" s="46">
        <f>9428735.65+1942646.11</f>
        <v>11371381.76</v>
      </c>
      <c r="C51" s="1" t="s">
        <v>91</v>
      </c>
      <c r="D51" s="78" t="s">
        <v>92</v>
      </c>
      <c r="E51" s="46">
        <v>1942646.11</v>
      </c>
    </row>
    <row r="52" spans="1:5" ht="21.75" customHeight="1">
      <c r="A52" s="79">
        <v>7365000</v>
      </c>
      <c r="B52" s="46">
        <f>5939716.75+733067.07</f>
        <v>6672783.82</v>
      </c>
      <c r="C52" s="1" t="s">
        <v>93</v>
      </c>
      <c r="D52" s="78" t="s">
        <v>94</v>
      </c>
      <c r="E52" s="46">
        <v>733067.07</v>
      </c>
    </row>
    <row r="53" spans="1:5" ht="21.75" customHeight="1">
      <c r="A53" s="79">
        <v>68343895.24000001</v>
      </c>
      <c r="B53" s="46">
        <f>65013895.24+3020797.4</f>
        <v>68034692.64</v>
      </c>
      <c r="C53" s="1" t="s">
        <v>95</v>
      </c>
      <c r="D53" s="78" t="s">
        <v>96</v>
      </c>
      <c r="E53" s="46">
        <v>3020797.4</v>
      </c>
    </row>
    <row r="54" spans="1:5" ht="21.75" customHeight="1">
      <c r="A54" s="79">
        <v>7530700</v>
      </c>
      <c r="B54" s="46">
        <f>3477349.22+3586924.63</f>
        <v>7064273.85</v>
      </c>
      <c r="C54" s="1" t="s">
        <v>97</v>
      </c>
      <c r="D54" s="78" t="s">
        <v>98</v>
      </c>
      <c r="E54" s="46">
        <v>3586924.63</v>
      </c>
    </row>
    <row r="55" spans="1:5" ht="21.75" customHeight="1">
      <c r="A55" s="79">
        <v>318284664.76</v>
      </c>
      <c r="B55" s="46">
        <f>24231299.9+287179649.54</f>
        <v>311410949.44</v>
      </c>
      <c r="C55" s="1" t="s">
        <v>99</v>
      </c>
      <c r="D55" s="78" t="s">
        <v>100</v>
      </c>
      <c r="E55" s="46">
        <v>287179649.54</v>
      </c>
    </row>
    <row r="56" spans="1:5" ht="21.75" customHeight="1">
      <c r="A56" s="79">
        <v>28399210</v>
      </c>
      <c r="B56" s="46">
        <f>100000+28188500.9+38600</f>
        <v>28327100.9</v>
      </c>
      <c r="C56" s="1" t="s">
        <v>101</v>
      </c>
      <c r="D56" s="78" t="s">
        <v>102</v>
      </c>
      <c r="E56" s="80">
        <f>28188500.9+38600</f>
        <v>28227100.9</v>
      </c>
    </row>
    <row r="57" spans="1:5" ht="21.75" customHeight="1">
      <c r="A57" s="79">
        <v>886500</v>
      </c>
      <c r="B57" s="46">
        <f>685188.45+67557.6</f>
        <v>752746.0499999999</v>
      </c>
      <c r="C57" s="1" t="s">
        <v>79</v>
      </c>
      <c r="D57" s="78" t="s">
        <v>103</v>
      </c>
      <c r="E57" s="46">
        <v>67557.6</v>
      </c>
    </row>
    <row r="58" spans="1:5" ht="21.75" customHeight="1">
      <c r="A58" s="79">
        <v>41107500</v>
      </c>
      <c r="B58" s="46">
        <f>24964088.85+2989128.26</f>
        <v>27953217.11</v>
      </c>
      <c r="C58" s="1" t="s">
        <v>81</v>
      </c>
      <c r="D58" s="78" t="s">
        <v>104</v>
      </c>
      <c r="E58" s="46">
        <v>2989128.26</v>
      </c>
    </row>
    <row r="59" spans="1:5" ht="21.75" customHeight="1">
      <c r="A59" s="79">
        <v>343100</v>
      </c>
      <c r="B59" s="46">
        <f>296414+37066</f>
        <v>333480</v>
      </c>
      <c r="C59" s="1" t="s">
        <v>83</v>
      </c>
      <c r="D59" s="78" t="s">
        <v>105</v>
      </c>
      <c r="E59" s="46">
        <v>37066</v>
      </c>
    </row>
    <row r="60" spans="1:5" ht="21.75" customHeight="1">
      <c r="A60" s="46">
        <v>1440200</v>
      </c>
      <c r="B60" s="46">
        <f>1025903.23+168710</f>
        <v>1194613.23</v>
      </c>
      <c r="C60" s="1" t="s">
        <v>85</v>
      </c>
      <c r="D60" s="78" t="s">
        <v>106</v>
      </c>
      <c r="E60" s="46">
        <v>168710</v>
      </c>
    </row>
    <row r="61" spans="1:5" ht="21.75" customHeight="1">
      <c r="A61" s="46">
        <v>23100</v>
      </c>
      <c r="B61" s="46">
        <v>10200</v>
      </c>
      <c r="C61" s="1" t="s">
        <v>87</v>
      </c>
      <c r="D61" s="78" t="s">
        <v>107</v>
      </c>
      <c r="E61" s="80">
        <v>0</v>
      </c>
    </row>
    <row r="62" spans="1:5" ht="21" customHeight="1">
      <c r="A62" s="46">
        <v>10269600</v>
      </c>
      <c r="B62" s="46">
        <f>7798000+337000</f>
        <v>8135000</v>
      </c>
      <c r="C62" s="1" t="s">
        <v>89</v>
      </c>
      <c r="D62" s="78" t="s">
        <v>108</v>
      </c>
      <c r="E62" s="81">
        <v>337000</v>
      </c>
    </row>
    <row r="63" spans="1:5" ht="21" customHeight="1">
      <c r="A63" s="46">
        <v>3534340</v>
      </c>
      <c r="B63" s="46">
        <f>1715530.9+1459568.67</f>
        <v>3175099.57</v>
      </c>
      <c r="C63" s="1" t="s">
        <v>91</v>
      </c>
      <c r="D63" s="78" t="s">
        <v>109</v>
      </c>
      <c r="E63" s="80">
        <v>1459568.67</v>
      </c>
    </row>
    <row r="64" spans="1:5" ht="21" customHeight="1">
      <c r="A64" s="46">
        <v>180000</v>
      </c>
      <c r="B64" s="46">
        <f>120916.9+1898.18</f>
        <v>122815.07999999999</v>
      </c>
      <c r="C64" s="1" t="s">
        <v>93</v>
      </c>
      <c r="D64" s="78" t="s">
        <v>110</v>
      </c>
      <c r="E64" s="80">
        <v>1898.18</v>
      </c>
    </row>
    <row r="65" spans="1:5" ht="21" customHeight="1">
      <c r="A65" s="46">
        <v>50896000</v>
      </c>
      <c r="B65" s="46">
        <f>547040+50141960</f>
        <v>50689000</v>
      </c>
      <c r="C65" s="1" t="s">
        <v>99</v>
      </c>
      <c r="D65" s="78" t="s">
        <v>111</v>
      </c>
      <c r="E65" s="81">
        <v>50141960</v>
      </c>
    </row>
    <row r="66" spans="1:5" ht="21" customHeight="1" thickBot="1">
      <c r="A66" s="52">
        <f>SUM(A45:A65)</f>
        <v>697780000</v>
      </c>
      <c r="B66" s="52">
        <f>SUM(B45:B65)</f>
        <v>644276532.25</v>
      </c>
      <c r="C66" s="61"/>
      <c r="D66" s="82"/>
      <c r="E66" s="52">
        <f>SUM(E45:E65)</f>
        <v>409906182.90000004</v>
      </c>
    </row>
    <row r="67" spans="1:5" ht="21" customHeight="1" thickTop="1">
      <c r="A67" s="83"/>
      <c r="B67" s="83"/>
      <c r="C67" s="84"/>
      <c r="D67" s="85"/>
      <c r="E67" s="83"/>
    </row>
    <row r="68" spans="1:5" ht="21" customHeight="1">
      <c r="A68" s="83"/>
      <c r="B68" s="83"/>
      <c r="C68" s="84"/>
      <c r="D68" s="85"/>
      <c r="E68" s="83"/>
    </row>
    <row r="69" spans="1:5" ht="21" customHeight="1">
      <c r="A69" s="83"/>
      <c r="B69" s="83"/>
      <c r="C69" s="84"/>
      <c r="D69" s="85"/>
      <c r="E69" s="83"/>
    </row>
    <row r="70" spans="1:5" ht="21" customHeight="1">
      <c r="A70" s="83"/>
      <c r="B70" s="83"/>
      <c r="C70" s="84"/>
      <c r="D70" s="85"/>
      <c r="E70" s="83"/>
    </row>
    <row r="71" spans="1:5" ht="21" customHeight="1">
      <c r="A71" s="83"/>
      <c r="B71" s="83"/>
      <c r="C71" s="84"/>
      <c r="D71" s="85"/>
      <c r="E71" s="83"/>
    </row>
    <row r="72" spans="1:5" ht="21" customHeight="1">
      <c r="A72" s="83"/>
      <c r="B72" s="83"/>
      <c r="C72" s="84"/>
      <c r="D72" s="85"/>
      <c r="E72" s="83"/>
    </row>
    <row r="73" spans="1:5" ht="21" customHeight="1">
      <c r="A73" s="83"/>
      <c r="B73" s="83"/>
      <c r="C73" s="84"/>
      <c r="D73" s="85"/>
      <c r="E73" s="83"/>
    </row>
    <row r="74" spans="1:5" ht="21" customHeight="1">
      <c r="A74" s="83"/>
      <c r="B74" s="83"/>
      <c r="C74" s="84"/>
      <c r="D74" s="85"/>
      <c r="E74" s="83"/>
    </row>
    <row r="75" spans="1:5" ht="21" customHeight="1">
      <c r="A75" s="83"/>
      <c r="B75" s="83"/>
      <c r="C75" s="84"/>
      <c r="D75" s="85"/>
      <c r="E75" s="83"/>
    </row>
    <row r="76" spans="1:5" ht="25.5" customHeight="1">
      <c r="A76" s="100" t="s">
        <v>112</v>
      </c>
      <c r="B76" s="100"/>
      <c r="C76" s="100"/>
      <c r="D76" s="100"/>
      <c r="E76" s="100"/>
    </row>
    <row r="77" spans="1:5" ht="25.5" customHeight="1" thickBot="1">
      <c r="A77" s="65"/>
      <c r="B77" s="66"/>
      <c r="C77" s="18"/>
      <c r="D77" s="17"/>
      <c r="E77" s="66"/>
    </row>
    <row r="78" spans="1:5" ht="25.5" customHeight="1" thickTop="1">
      <c r="A78" s="101" t="s">
        <v>41</v>
      </c>
      <c r="B78" s="102"/>
      <c r="C78" s="67"/>
      <c r="D78" s="67"/>
      <c r="E78" s="68" t="s">
        <v>42</v>
      </c>
    </row>
    <row r="79" spans="1:5" ht="25.5" customHeight="1">
      <c r="A79" s="69" t="s">
        <v>43</v>
      </c>
      <c r="B79" s="70" t="s">
        <v>44</v>
      </c>
      <c r="C79" s="71" t="s">
        <v>3</v>
      </c>
      <c r="D79" s="69" t="s">
        <v>4</v>
      </c>
      <c r="E79" s="72" t="s">
        <v>45</v>
      </c>
    </row>
    <row r="80" spans="1:5" ht="25.5" customHeight="1" thickBot="1">
      <c r="A80" s="73" t="s">
        <v>46</v>
      </c>
      <c r="B80" s="74" t="s">
        <v>46</v>
      </c>
      <c r="C80" s="41"/>
      <c r="D80" s="75"/>
      <c r="E80" s="74" t="s">
        <v>46</v>
      </c>
    </row>
    <row r="81" spans="1:5" ht="21" customHeight="1" thickTop="1">
      <c r="A81" s="56"/>
      <c r="B81" s="46">
        <f>33418897+2226500</f>
        <v>35645397</v>
      </c>
      <c r="C81" s="1" t="s">
        <v>95</v>
      </c>
      <c r="D81" s="78" t="s">
        <v>113</v>
      </c>
      <c r="E81" s="80">
        <v>2226500</v>
      </c>
    </row>
    <row r="82" spans="1:5" ht="21" customHeight="1">
      <c r="A82" s="59"/>
      <c r="B82" s="46">
        <f>12147434+911696</f>
        <v>13059130</v>
      </c>
      <c r="C82" s="1" t="s">
        <v>69</v>
      </c>
      <c r="D82" s="78" t="s">
        <v>18</v>
      </c>
      <c r="E82" s="46">
        <v>911696</v>
      </c>
    </row>
    <row r="83" spans="1:5" ht="21" customHeight="1">
      <c r="A83" s="59" t="s">
        <v>40</v>
      </c>
      <c r="B83" s="50">
        <f>183343069+70813389</f>
        <v>254156458</v>
      </c>
      <c r="C83" s="1" t="s">
        <v>114</v>
      </c>
      <c r="D83" s="9" t="s">
        <v>26</v>
      </c>
      <c r="E83" s="50">
        <f>70813389</f>
        <v>70813389</v>
      </c>
    </row>
    <row r="84" spans="1:5" ht="21" customHeight="1">
      <c r="A84" s="59"/>
      <c r="B84" s="50">
        <f>3894799</f>
        <v>3894799</v>
      </c>
      <c r="C84" s="1" t="s">
        <v>71</v>
      </c>
      <c r="D84" s="9" t="s">
        <v>28</v>
      </c>
      <c r="E84" s="81">
        <v>0</v>
      </c>
    </row>
    <row r="85" spans="1:5" ht="21" customHeight="1">
      <c r="A85" s="59"/>
      <c r="B85" s="50">
        <v>11800880</v>
      </c>
      <c r="C85" s="1" t="s">
        <v>115</v>
      </c>
      <c r="D85" s="9" t="s">
        <v>116</v>
      </c>
      <c r="E85" s="81">
        <v>0</v>
      </c>
    </row>
    <row r="86" spans="1:5" ht="21" customHeight="1">
      <c r="A86" s="59"/>
      <c r="B86" s="50">
        <v>22208747.48</v>
      </c>
      <c r="C86" s="1" t="s">
        <v>117</v>
      </c>
      <c r="D86" s="9" t="s">
        <v>20</v>
      </c>
      <c r="E86" s="81">
        <v>0</v>
      </c>
    </row>
    <row r="87" spans="1:5" ht="21" customHeight="1">
      <c r="A87" s="59"/>
      <c r="B87" s="50">
        <f>2259838.82+19066</f>
        <v>2278904.82</v>
      </c>
      <c r="C87" s="45" t="s">
        <v>73</v>
      </c>
      <c r="D87" s="9" t="s">
        <v>22</v>
      </c>
      <c r="E87" s="50">
        <v>19066</v>
      </c>
    </row>
    <row r="88" spans="1:5" ht="21" customHeight="1">
      <c r="A88" s="59" t="s">
        <v>40</v>
      </c>
      <c r="B88" s="50">
        <f>19952698.39+1669896.67</f>
        <v>21622595.060000002</v>
      </c>
      <c r="C88" s="1" t="s">
        <v>74</v>
      </c>
      <c r="D88" s="78" t="s">
        <v>24</v>
      </c>
      <c r="E88" s="50">
        <v>1669896.67</v>
      </c>
    </row>
    <row r="89" spans="1:5" ht="21" customHeight="1">
      <c r="A89" s="59"/>
      <c r="B89" s="50">
        <v>800.19</v>
      </c>
      <c r="C89" s="1" t="s">
        <v>118</v>
      </c>
      <c r="D89" s="78" t="s">
        <v>31</v>
      </c>
      <c r="E89" s="81">
        <v>0</v>
      </c>
    </row>
    <row r="90" spans="1:5" ht="21" customHeight="1">
      <c r="A90" s="59"/>
      <c r="B90" s="50">
        <v>29000000</v>
      </c>
      <c r="C90" s="1" t="s">
        <v>119</v>
      </c>
      <c r="D90" s="78"/>
      <c r="E90" s="81">
        <v>29000000</v>
      </c>
    </row>
    <row r="91" spans="1:5" ht="21" customHeight="1">
      <c r="A91" s="59"/>
      <c r="B91" s="50"/>
      <c r="D91" s="78"/>
      <c r="E91" s="81"/>
    </row>
    <row r="92" spans="1:5" ht="21.75" customHeight="1">
      <c r="A92" s="59"/>
      <c r="B92" s="60">
        <f>SUM(B81:B90)</f>
        <v>393667711.55</v>
      </c>
      <c r="C92" s="86"/>
      <c r="D92" s="9"/>
      <c r="E92" s="87">
        <f>SUM(E81:E90)</f>
        <v>104640547.67</v>
      </c>
    </row>
    <row r="93" spans="1:5" ht="19.5" customHeight="1">
      <c r="A93" s="63"/>
      <c r="B93" s="88">
        <f>B66+B92</f>
        <v>1037944243.8</v>
      </c>
      <c r="C93" s="89" t="s">
        <v>120</v>
      </c>
      <c r="D93" s="90"/>
      <c r="E93" s="60">
        <f>E66+E92</f>
        <v>514546730.57000005</v>
      </c>
    </row>
    <row r="94" spans="1:5" ht="19.5" customHeight="1">
      <c r="A94" s="17"/>
      <c r="B94" s="91">
        <f>B33-B93</f>
        <v>270459673.56999993</v>
      </c>
      <c r="C94" s="35" t="s">
        <v>121</v>
      </c>
      <c r="D94" s="90"/>
      <c r="E94" s="91">
        <f>E33-E93</f>
        <v>-53204645.620000124</v>
      </c>
    </row>
    <row r="95" spans="1:5" ht="20.25" customHeight="1">
      <c r="A95" s="17"/>
      <c r="B95" s="92">
        <f>B10+B33-B93</f>
        <v>1432676231.41</v>
      </c>
      <c r="C95" s="93" t="s">
        <v>122</v>
      </c>
      <c r="D95" s="94"/>
      <c r="E95" s="92">
        <f>E10+E33-E93</f>
        <v>1432676231.4099998</v>
      </c>
    </row>
    <row r="103" ht="21">
      <c r="E103" s="51"/>
    </row>
    <row r="104" spans="2:5" ht="21">
      <c r="B104" s="95"/>
      <c r="E104" s="51"/>
    </row>
  </sheetData>
  <sheetProtection/>
  <mergeCells count="6">
    <mergeCell ref="A78:B78"/>
    <mergeCell ref="A4:E4"/>
    <mergeCell ref="A7:B7"/>
    <mergeCell ref="A39:E39"/>
    <mergeCell ref="A41:B41"/>
    <mergeCell ref="A76:E76"/>
  </mergeCells>
  <printOptions/>
  <pageMargins left="0.82" right="0.24" top="0.24" bottom="0.24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2014-11-11T02:36:06Z</dcterms:created>
  <dcterms:modified xsi:type="dcterms:W3CDTF">2014-11-20T06:39:30Z</dcterms:modified>
  <cp:category/>
  <cp:version/>
  <cp:contentType/>
  <cp:contentStatus/>
</cp:coreProperties>
</file>