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 งบทดลอง " sheetId="1" r:id="rId1"/>
    <sheet name="รับจ่ายเงินสด" sheetId="2" r:id="rId2"/>
  </sheets>
  <definedNames>
    <definedName name="_xlnm.Print_Area" localSheetId="0">' งบทดลอง '!$A$1:$D$82</definedName>
    <definedName name="_xlnm.Print_Area" localSheetId="1">'รับจ่ายเงินสด'!$A$1:$F$145</definedName>
  </definedNames>
  <calcPr fullCalcOnLoad="1"/>
</workbook>
</file>

<file path=xl/sharedStrings.xml><?xml version="1.0" encoding="utf-8"?>
<sst xmlns="http://schemas.openxmlformats.org/spreadsheetml/2006/main" count="212" uniqueCount="147">
  <si>
    <t>องค์การบริหารส่วนจังหวัดสมุทรสาคร</t>
  </si>
  <si>
    <t>งบทดลอง</t>
  </si>
  <si>
    <t xml:space="preserve"> วันที่  31  พฤษภาคม   2557</t>
  </si>
  <si>
    <t>รายการ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</si>
  <si>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</si>
  <si>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</si>
  <si>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</si>
  <si>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</si>
  <si>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</si>
  <si>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</si>
  <si>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</si>
  <si>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</si>
  <si>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</si>
  <si>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</si>
  <si>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</si>
  <si>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</si>
  <si>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</si>
  <si>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</si>
  <si>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</si>
  <si>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</si>
  <si>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</si>
  <si>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</si>
  <si>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</si>
  <si>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</si>
  <si>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</si>
  <si>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</si>
  <si>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</si>
  <si>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</si>
  <si>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</si>
  <si>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</si>
  <si>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</si>
  <si>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</si>
  <si>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</si>
  <si>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</si>
  <si>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</si>
  <si>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</si>
  <si>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</si>
  <si>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</si>
  <si>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</si>
  <si>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</si>
  <si>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</si>
  <si>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</si>
  <si>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</si>
  <si>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</si>
  <si>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</si>
  <si>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</si>
  <si>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</si>
  <si>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</si>
  <si>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</si>
  <si>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</si>
  <si>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</si>
  <si>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</si>
  <si>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</si>
  <si>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</si>
  <si>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</si>
  <si>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</si>
  <si>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</si>
  <si>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</si>
  <si>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</si>
  <si>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</si>
  <si>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</si>
  <si>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</si>
  <si>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</si>
  <si>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</si>
  <si>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</si>
  <si>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พฤษภาคม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</si>
  <si>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</si>
  <si>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</si>
  <si>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</si>
  <si>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</si>
  <si>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</si>
  <si>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</si>
  <si>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</si>
  <si>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</si>
  <si>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</si>
  <si>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</si>
  <si>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</si>
  <si>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</si>
  <si>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</si>
  <si>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</si>
  <si>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</si>
  <si>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</si>
  <si>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</si>
  <si>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</si>
  <si>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</si>
  <si>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</si>
  <si>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</si>
  <si>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</si>
  <si>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</si>
  <si>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</si>
  <si>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</si>
  <si>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</si>
  <si>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</si>
  <si>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</si>
  <si>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>เงินอุดหนุนเฉพาะกิจฝากจังหวัด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</si>
  <si>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</si>
  <si>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</si>
  <si>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</si>
  <si>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</si>
  <si>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</si>
  <si>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</si>
  <si>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</si>
  <si>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</si>
  <si>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</si>
  <si>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</si>
  <si>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</si>
  <si>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</si>
  <si>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</si>
  <si>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</si>
  <si>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</si>
  <si>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</si>
  <si>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</si>
  <si>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</si>
  <si>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</si>
  <si>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</si>
  <si>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</si>
  <si>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</si>
  <si>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</si>
  <si>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</si>
  <si>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</si>
  <si>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</si>
  <si>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</si>
  <si>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</si>
  <si>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</si>
  <si>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</si>
  <si>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</si>
  <si>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</si>
  <si>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</si>
  <si>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</si>
  <si>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</si>
  <si>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</si>
  <si>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</si>
  <si>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</si>
  <si>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</si>
  <si>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</si>
  <si>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</si>
  <si>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</si>
  <si>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</si>
  <si>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</si>
  <si>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</si>
  <si>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>601</t>
  </si>
  <si>
    <t>เงินอุดหนุนเฉพาะกิจค้างจ่าย</t>
  </si>
  <si>
    <t xml:space="preserve"> เงินฝาก กสอ.</t>
  </si>
  <si>
    <t xml:space="preserve"> เงินสมทบทุนส่งเสริมอาชีพ</t>
  </si>
  <si>
    <t>รวมรายจ่าย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</si>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</sst>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3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43" fontId="3" fillId="0" borderId="11" xfId="38" applyFont="1" applyBorder="1" applyAlignment="1">
      <alignment/>
    </xf>
    <xf numFmtId="43" fontId="3" fillId="0" borderId="11" xfId="38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38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3" fontId="3" fillId="0" borderId="11" xfId="39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3" fontId="3" fillId="0" borderId="11" xfId="42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0" xfId="3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เครื่องหมายจุลภาค 4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3" sqref="A3:D3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7" t="s">
        <v>0</v>
      </c>
      <c r="B1" s="97"/>
      <c r="C1" s="97"/>
      <c r="D1" s="97"/>
    </row>
    <row r="2" spans="1:4" ht="22.5" customHeight="1">
      <c r="A2" s="97" t="s">
        <v>1</v>
      </c>
      <c r="B2" s="97"/>
      <c r="C2" s="97"/>
      <c r="D2" s="97"/>
    </row>
    <row r="3" spans="1:4" ht="22.5" customHeight="1">
      <c r="A3" s="97" t="s">
        <v>2</v>
      </c>
      <c r="B3" s="97"/>
      <c r="C3" s="97"/>
      <c r="D3" s="97"/>
    </row>
    <row r="4" spans="1:4" ht="22.5" customHeight="1">
      <c r="A4" s="2"/>
      <c r="B4" s="2"/>
      <c r="C4" s="2"/>
      <c r="D4" s="2"/>
    </row>
    <row r="5" spans="1:4" ht="22.5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4" ht="22.5" customHeight="1">
      <c r="A6" s="4" t="s">
        <v>7</v>
      </c>
      <c r="B6" s="5" t="s">
        <v>8</v>
      </c>
      <c r="C6" s="6">
        <v>0</v>
      </c>
      <c r="D6" s="7"/>
    </row>
    <row r="7" spans="1:4" ht="22.5" customHeight="1">
      <c r="A7" s="4" t="s">
        <v>9</v>
      </c>
      <c r="B7" s="5" t="s">
        <v>10</v>
      </c>
      <c r="C7" s="8">
        <v>5313690</v>
      </c>
      <c r="D7" s="9"/>
    </row>
    <row r="8" spans="1:4" ht="22.5" customHeight="1">
      <c r="A8" s="10" t="s">
        <v>11</v>
      </c>
      <c r="B8" s="11" t="s">
        <v>12</v>
      </c>
      <c r="C8" s="12">
        <v>40809.93</v>
      </c>
      <c r="D8" s="13"/>
    </row>
    <row r="9" spans="1:4" ht="22.5" customHeight="1">
      <c r="A9" s="10" t="s">
        <v>13</v>
      </c>
      <c r="B9" s="11" t="s">
        <v>14</v>
      </c>
      <c r="C9" s="14">
        <f>498058.08</f>
        <v>498058.08</v>
      </c>
      <c r="D9" s="13"/>
    </row>
    <row r="10" spans="1:4" ht="22.5" customHeight="1">
      <c r="A10" s="10" t="s">
        <v>15</v>
      </c>
      <c r="B10" s="11" t="s">
        <v>16</v>
      </c>
      <c r="C10" s="12">
        <f>55774948.26+20000000+10014</f>
        <v>75784962.25999999</v>
      </c>
      <c r="D10" s="13"/>
    </row>
    <row r="11" spans="1:4" ht="22.5" customHeight="1">
      <c r="A11" s="10" t="s">
        <v>17</v>
      </c>
      <c r="B11" s="11" t="s">
        <v>18</v>
      </c>
      <c r="C11" s="12">
        <f>96993734.6+824038027.92+70982622.76+267831135.97+109802761.74+20000000</f>
        <v>1389648282.99</v>
      </c>
      <c r="D11" s="10"/>
    </row>
    <row r="12" spans="1:4" ht="22.5" customHeight="1">
      <c r="A12" s="10" t="s">
        <v>19</v>
      </c>
      <c r="B12" s="11" t="s">
        <v>20</v>
      </c>
      <c r="C12" s="13">
        <v>5114650</v>
      </c>
      <c r="D12" s="13"/>
    </row>
    <row r="13" spans="1:4" ht="22.5" customHeight="1">
      <c r="A13" s="10" t="s">
        <v>21</v>
      </c>
      <c r="B13" s="11" t="s">
        <v>22</v>
      </c>
      <c r="C13" s="13">
        <v>101249979.69</v>
      </c>
      <c r="D13" s="13"/>
    </row>
    <row r="14" spans="1:4" ht="22.5" customHeight="1">
      <c r="A14" s="10" t="s">
        <v>23</v>
      </c>
      <c r="B14" s="11" t="s">
        <v>24</v>
      </c>
      <c r="C14" s="13">
        <v>122968.5</v>
      </c>
      <c r="D14" s="13"/>
    </row>
    <row r="15" spans="1:4" ht="22.5" customHeight="1">
      <c r="A15" s="10" t="s">
        <v>25</v>
      </c>
      <c r="B15" s="11" t="s">
        <v>26</v>
      </c>
      <c r="C15" s="13">
        <f>10501958.8+499150.65</f>
        <v>11001109.450000001</v>
      </c>
      <c r="D15" s="13"/>
    </row>
    <row r="16" spans="1:4" ht="22.5" customHeight="1">
      <c r="A16" s="10" t="s">
        <v>27</v>
      </c>
      <c r="B16" s="11" t="s">
        <v>28</v>
      </c>
      <c r="C16" s="13">
        <f>21926995.55+18176086.55</f>
        <v>40103082.1</v>
      </c>
      <c r="D16" s="13"/>
    </row>
    <row r="17" spans="1:4" ht="22.5" customHeight="1">
      <c r="A17" s="10" t="s">
        <v>29</v>
      </c>
      <c r="B17" s="11" t="s">
        <v>30</v>
      </c>
      <c r="C17" s="13">
        <f>2395957.5+216428</f>
        <v>2612385.5</v>
      </c>
      <c r="D17" s="13"/>
    </row>
    <row r="18" spans="1:4" ht="22.5" customHeight="1">
      <c r="A18" s="10" t="s">
        <v>31</v>
      </c>
      <c r="B18" s="11" t="s">
        <v>32</v>
      </c>
      <c r="C18" s="13">
        <f>14083226.51+744000</f>
        <v>14827226.51</v>
      </c>
      <c r="D18" s="13"/>
    </row>
    <row r="19" spans="1:4" ht="22.5" customHeight="1">
      <c r="A19" s="10" t="s">
        <v>33</v>
      </c>
      <c r="B19" s="11" t="s">
        <v>34</v>
      </c>
      <c r="C19" s="12">
        <v>1486542.63</v>
      </c>
      <c r="D19" s="13"/>
    </row>
    <row r="20" spans="1:4" ht="22.5" customHeight="1">
      <c r="A20" s="10" t="s">
        <v>35</v>
      </c>
      <c r="B20" s="11" t="s">
        <v>36</v>
      </c>
      <c r="C20" s="12">
        <f>13654910.25+7464400</f>
        <v>21119310.25</v>
      </c>
      <c r="D20" s="13"/>
    </row>
    <row r="21" spans="1:4" ht="22.5" customHeight="1">
      <c r="A21" s="10" t="s">
        <v>37</v>
      </c>
      <c r="B21" s="11" t="s">
        <v>38</v>
      </c>
      <c r="C21" s="12">
        <f>5868945.43+1715530.9</f>
        <v>7584476.33</v>
      </c>
      <c r="D21" s="13"/>
    </row>
    <row r="22" spans="1:4" ht="22.5" customHeight="1">
      <c r="A22" s="10" t="s">
        <v>39</v>
      </c>
      <c r="B22" s="11" t="s">
        <v>40</v>
      </c>
      <c r="C22" s="12">
        <f>3992014+118894.6</f>
        <v>4110908.6</v>
      </c>
      <c r="D22" s="13"/>
    </row>
    <row r="23" spans="1:4" ht="22.5" customHeight="1">
      <c r="A23" s="10" t="s">
        <v>41</v>
      </c>
      <c r="B23" s="11" t="s">
        <v>42</v>
      </c>
      <c r="C23" s="12">
        <f>55683895.24+17756090+1162710</f>
        <v>74602695.24000001</v>
      </c>
      <c r="D23" s="13"/>
    </row>
    <row r="24" spans="1:4" ht="22.5" customHeight="1">
      <c r="A24" s="10" t="s">
        <v>43</v>
      </c>
      <c r="B24" s="11" t="s">
        <v>44</v>
      </c>
      <c r="C24" s="12">
        <v>2362616.64</v>
      </c>
      <c r="D24" s="13"/>
    </row>
    <row r="25" spans="1:4" ht="22.5" customHeight="1">
      <c r="A25" s="10" t="s">
        <v>45</v>
      </c>
      <c r="B25" s="11" t="s">
        <v>46</v>
      </c>
      <c r="C25" s="12">
        <f>2006350+273520</f>
        <v>2279870</v>
      </c>
      <c r="D25" s="13"/>
    </row>
    <row r="26" spans="1:4" ht="22.5" customHeight="1">
      <c r="A26" s="10" t="s">
        <v>47</v>
      </c>
      <c r="B26" s="11" t="s">
        <v>48</v>
      </c>
      <c r="C26" s="12">
        <v>100000</v>
      </c>
      <c r="D26" s="13"/>
    </row>
    <row r="27" spans="1:4" ht="22.5" customHeight="1">
      <c r="A27" s="10" t="s">
        <v>49</v>
      </c>
      <c r="B27" s="11" t="s">
        <v>50</v>
      </c>
      <c r="C27" s="13"/>
      <c r="D27" s="13">
        <v>654390927.25</v>
      </c>
    </row>
    <row r="28" spans="1:4" ht="22.5" customHeight="1">
      <c r="A28" s="10" t="s">
        <v>51</v>
      </c>
      <c r="B28" s="11" t="s">
        <v>52</v>
      </c>
      <c r="C28" s="13"/>
      <c r="D28" s="13">
        <v>3595166.96</v>
      </c>
    </row>
    <row r="29" spans="1:4" ht="22.5" customHeight="1">
      <c r="A29" s="10" t="s">
        <v>53</v>
      </c>
      <c r="B29" s="11" t="s">
        <v>54</v>
      </c>
      <c r="C29" s="13"/>
      <c r="D29" s="12">
        <v>181792081</v>
      </c>
    </row>
    <row r="30" spans="1:4" ht="22.5" customHeight="1">
      <c r="A30" s="10" t="s">
        <v>55</v>
      </c>
      <c r="B30" s="11" t="s">
        <v>56</v>
      </c>
      <c r="C30" s="13"/>
      <c r="D30" s="12">
        <v>5634690</v>
      </c>
    </row>
    <row r="31" spans="1:4" ht="22.5" customHeight="1">
      <c r="A31" s="10" t="s">
        <v>57</v>
      </c>
      <c r="B31" s="11"/>
      <c r="C31" s="13"/>
      <c r="D31" s="12">
        <v>29000000</v>
      </c>
    </row>
    <row r="32" spans="1:4" ht="22.5" customHeight="1">
      <c r="A32" s="10" t="s">
        <v>58</v>
      </c>
      <c r="B32" s="11" t="s">
        <v>59</v>
      </c>
      <c r="C32" s="13"/>
      <c r="D32" s="12">
        <v>40809.93</v>
      </c>
    </row>
    <row r="33" spans="1:4" ht="22.5" customHeight="1">
      <c r="A33" s="10" t="s">
        <v>60</v>
      </c>
      <c r="B33" s="11" t="s">
        <v>61</v>
      </c>
      <c r="C33" s="13"/>
      <c r="D33" s="13">
        <v>614437129.91</v>
      </c>
    </row>
    <row r="34" spans="1:4" ht="22.5" customHeight="1">
      <c r="A34" s="10" t="s">
        <v>62</v>
      </c>
      <c r="B34" s="11"/>
      <c r="C34" s="13"/>
      <c r="D34" s="13">
        <v>271072819.65</v>
      </c>
    </row>
    <row r="35" spans="1:4" ht="22.5" customHeight="1" thickBot="1">
      <c r="A35" s="10"/>
      <c r="B35" s="15"/>
      <c r="C35" s="16">
        <f>SUM(C6:C26)</f>
        <v>1759963624.7</v>
      </c>
      <c r="D35" s="16">
        <f>SUM(D27:D34)</f>
        <v>1759963624.6999998</v>
      </c>
    </row>
    <row r="36" ht="21.75" thickTop="1">
      <c r="D36" s="17"/>
    </row>
    <row r="37" ht="21">
      <c r="D37" s="18">
        <f>+D35-C35</f>
        <v>0</v>
      </c>
    </row>
    <row r="38" spans="1:3" ht="21">
      <c r="A38" s="19"/>
      <c r="B38" s="19"/>
      <c r="C38" s="19"/>
    </row>
    <row r="39" spans="1:4" ht="21">
      <c r="A39" s="98"/>
      <c r="B39" s="98"/>
      <c r="C39" s="98"/>
      <c r="D39" s="98"/>
    </row>
    <row r="40" spans="1:4" ht="21">
      <c r="A40" s="98"/>
      <c r="B40" s="98"/>
      <c r="C40" s="98"/>
      <c r="D40" s="98"/>
    </row>
    <row r="41" spans="1:4" ht="21">
      <c r="A41" s="98"/>
      <c r="B41" s="98"/>
      <c r="C41" s="98"/>
      <c r="D41" s="98"/>
    </row>
    <row r="42" spans="1:4" ht="21">
      <c r="A42" s="20"/>
      <c r="B42" s="20"/>
      <c r="C42" s="20"/>
      <c r="D42" s="20"/>
    </row>
    <row r="43" spans="1:3" ht="21">
      <c r="A43" s="21"/>
      <c r="B43" s="21"/>
      <c r="C43" s="21"/>
    </row>
    <row r="44" spans="1:4" ht="21">
      <c r="A44" s="22"/>
      <c r="B44" s="23"/>
      <c r="C44" s="24"/>
      <c r="D44" s="25"/>
    </row>
    <row r="45" spans="1:4" ht="21">
      <c r="A45" s="22"/>
      <c r="B45" s="23"/>
      <c r="C45" s="26"/>
      <c r="D45" s="25"/>
    </row>
    <row r="46" spans="1:4" ht="21">
      <c r="A46" s="19"/>
      <c r="B46" s="27"/>
      <c r="C46" s="28"/>
      <c r="D46" s="29"/>
    </row>
    <row r="47" spans="1:4" ht="21">
      <c r="A47" s="19"/>
      <c r="B47" s="27"/>
      <c r="C47" s="30"/>
      <c r="D47" s="29"/>
    </row>
    <row r="48" spans="1:4" ht="21">
      <c r="A48" s="19"/>
      <c r="B48" s="27"/>
      <c r="C48" s="28"/>
      <c r="D48" s="29"/>
    </row>
    <row r="49" spans="1:4" ht="21">
      <c r="A49" s="19"/>
      <c r="B49" s="27"/>
      <c r="C49" s="28"/>
      <c r="D49" s="19"/>
    </row>
    <row r="50" spans="1:4" ht="21">
      <c r="A50" s="19"/>
      <c r="B50" s="27"/>
      <c r="C50" s="29"/>
      <c r="D50" s="29"/>
    </row>
    <row r="51" spans="1:4" ht="21">
      <c r="A51" s="19"/>
      <c r="B51" s="27"/>
      <c r="C51" s="29"/>
      <c r="D51" s="29"/>
    </row>
    <row r="52" spans="1:4" ht="21">
      <c r="A52" s="19"/>
      <c r="B52" s="27"/>
      <c r="C52" s="29"/>
      <c r="D52" s="29"/>
    </row>
    <row r="53" spans="1:4" ht="21">
      <c r="A53" s="19"/>
      <c r="B53" s="27"/>
      <c r="C53" s="29"/>
      <c r="D53" s="28"/>
    </row>
    <row r="54" spans="1:4" ht="21">
      <c r="A54" s="19"/>
      <c r="B54" s="27"/>
      <c r="C54" s="29"/>
      <c r="D54" s="28"/>
    </row>
    <row r="55" spans="1:4" ht="21">
      <c r="A55" s="19"/>
      <c r="B55" s="27"/>
      <c r="C55" s="29"/>
      <c r="D55" s="28"/>
    </row>
    <row r="56" spans="1:4" ht="21">
      <c r="A56" s="19"/>
      <c r="B56" s="27"/>
      <c r="C56" s="29"/>
      <c r="D56" s="28"/>
    </row>
    <row r="57" spans="1:4" ht="21">
      <c r="A57" s="19"/>
      <c r="B57" s="27"/>
      <c r="C57" s="29"/>
      <c r="D57" s="28"/>
    </row>
    <row r="58" spans="1:4" ht="21">
      <c r="A58" s="19"/>
      <c r="B58" s="27"/>
      <c r="C58" s="29"/>
      <c r="D58" s="29"/>
    </row>
    <row r="59" spans="1:4" ht="21">
      <c r="A59" s="19"/>
      <c r="B59" s="27"/>
      <c r="C59" s="29"/>
      <c r="D59" s="29"/>
    </row>
    <row r="60" spans="1:4" ht="21">
      <c r="A60" s="19"/>
      <c r="B60" s="27"/>
      <c r="C60" s="29"/>
      <c r="D60" s="29"/>
    </row>
    <row r="61" spans="1:4" ht="21">
      <c r="A61" s="19"/>
      <c r="B61" s="19"/>
      <c r="C61" s="31"/>
      <c r="D61" s="31"/>
    </row>
    <row r="62" spans="1:4" ht="21">
      <c r="A62" s="19"/>
      <c r="B62" s="19"/>
      <c r="C62" s="19"/>
      <c r="D62" s="19"/>
    </row>
    <row r="63" spans="1:4" ht="21">
      <c r="A63" s="19"/>
      <c r="B63" s="19"/>
      <c r="C63" s="19"/>
      <c r="D63" s="19"/>
    </row>
    <row r="64" spans="1:4" ht="21">
      <c r="A64" s="19"/>
      <c r="B64" s="19"/>
      <c r="C64" s="19"/>
      <c r="D64" s="19"/>
    </row>
    <row r="65" spans="1:4" ht="21">
      <c r="A65" s="19"/>
      <c r="B65" s="19"/>
      <c r="C65" s="19"/>
      <c r="D65" s="19"/>
    </row>
    <row r="66" spans="1:4" ht="21">
      <c r="A66" s="19"/>
      <c r="B66" s="19"/>
      <c r="C66" s="19"/>
      <c r="D66" s="19"/>
    </row>
    <row r="67" spans="1:4" ht="21">
      <c r="A67" s="19"/>
      <c r="B67" s="19"/>
      <c r="C67" s="19"/>
      <c r="D67" s="19"/>
    </row>
    <row r="68" spans="1:4" ht="21">
      <c r="A68" s="19"/>
      <c r="B68" s="19"/>
      <c r="C68" s="19"/>
      <c r="D68" s="19"/>
    </row>
    <row r="69" spans="1:4" ht="21">
      <c r="A69" s="19"/>
      <c r="B69" s="19"/>
      <c r="C69" s="19"/>
      <c r="D69" s="19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2"/>
  <sheetViews>
    <sheetView zoomScaleSheetLayoutView="100" zoomScalePageLayoutView="0" workbookViewId="0" topLeftCell="A1">
      <selection activeCell="L36" sqref="L36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17.28125" style="1" customWidth="1"/>
    <col min="7" max="16384" width="9.140625" style="1" customWidth="1"/>
  </cols>
  <sheetData>
    <row r="3" spans="1:5" ht="21">
      <c r="A3" s="1" t="s">
        <v>63</v>
      </c>
      <c r="D3" s="1" t="s">
        <v>64</v>
      </c>
      <c r="E3" s="32" t="s">
        <v>65</v>
      </c>
    </row>
    <row r="4" spans="1:5" ht="21">
      <c r="A4" s="97" t="s">
        <v>66</v>
      </c>
      <c r="B4" s="97"/>
      <c r="C4" s="97"/>
      <c r="D4" s="97"/>
      <c r="E4" s="97"/>
    </row>
    <row r="5" ht="21">
      <c r="D5" s="1" t="s">
        <v>67</v>
      </c>
    </row>
    <row r="6" spans="1:5" ht="21.75" thickBot="1">
      <c r="A6" s="33"/>
      <c r="B6" s="33"/>
      <c r="C6" s="33" t="s">
        <v>68</v>
      </c>
      <c r="D6" s="33" t="s">
        <v>68</v>
      </c>
      <c r="E6" s="33" t="s">
        <v>68</v>
      </c>
    </row>
    <row r="7" spans="1:5" ht="21.75" thickTop="1">
      <c r="A7" s="99" t="s">
        <v>69</v>
      </c>
      <c r="B7" s="100"/>
      <c r="C7" s="34"/>
      <c r="D7" s="35"/>
      <c r="E7" s="36" t="s">
        <v>70</v>
      </c>
    </row>
    <row r="8" spans="1:5" ht="21">
      <c r="A8" s="37" t="s">
        <v>71</v>
      </c>
      <c r="B8" s="38" t="s">
        <v>72</v>
      </c>
      <c r="C8" s="39" t="s">
        <v>3</v>
      </c>
      <c r="D8" s="40" t="s">
        <v>4</v>
      </c>
      <c r="E8" s="40" t="s">
        <v>73</v>
      </c>
    </row>
    <row r="9" spans="1:5" ht="21.75" thickBot="1">
      <c r="A9" s="41" t="s">
        <v>74</v>
      </c>
      <c r="B9" s="42" t="s">
        <v>74</v>
      </c>
      <c r="C9" s="33"/>
      <c r="D9" s="43"/>
      <c r="E9" s="42" t="s">
        <v>74</v>
      </c>
    </row>
    <row r="10" spans="1:5" ht="29.25" customHeight="1" thickTop="1">
      <c r="A10" s="44" t="s">
        <v>68</v>
      </c>
      <c r="B10" s="45">
        <v>1162216557.84</v>
      </c>
      <c r="C10" s="2" t="s">
        <v>75</v>
      </c>
      <c r="D10" s="46"/>
      <c r="E10" s="45">
        <v>1462160084.2199996</v>
      </c>
    </row>
    <row r="11" spans="1:5" ht="21">
      <c r="A11" s="47"/>
      <c r="B11" s="10"/>
      <c r="C11" s="1" t="s">
        <v>76</v>
      </c>
      <c r="D11" s="10"/>
      <c r="E11" s="10"/>
    </row>
    <row r="12" spans="1:5" ht="21">
      <c r="A12" s="48">
        <f>55000000</f>
        <v>55000000</v>
      </c>
      <c r="B12" s="49">
        <f>7647835.8+5610817.28+4549782.15+5850239.63+5369013.54+5552298.85+6304037.01+6408849.82</f>
        <v>47292874.08</v>
      </c>
      <c r="C12" s="1" t="s">
        <v>77</v>
      </c>
      <c r="D12" s="11" t="s">
        <v>78</v>
      </c>
      <c r="E12" s="49">
        <v>6408849.82</v>
      </c>
    </row>
    <row r="13" spans="1:5" ht="21">
      <c r="A13" s="48">
        <v>1300000</v>
      </c>
      <c r="B13" s="48">
        <f>42659+74526+42101+29840+733543+173533+1175140+34170</f>
        <v>2305512</v>
      </c>
      <c r="C13" s="1" t="s">
        <v>79</v>
      </c>
      <c r="D13" s="11" t="s">
        <v>80</v>
      </c>
      <c r="E13" s="48">
        <v>34170</v>
      </c>
    </row>
    <row r="14" spans="1:5" ht="21">
      <c r="A14" s="48">
        <v>14470000</v>
      </c>
      <c r="B14" s="48">
        <f>6963966.24+1193235.54+1621269.74+3899231.47+1220215.93+1590828.52+6664951.64+2513869.75</f>
        <v>25667568.83</v>
      </c>
      <c r="C14" s="1" t="s">
        <v>81</v>
      </c>
      <c r="D14" s="11" t="s">
        <v>82</v>
      </c>
      <c r="E14" s="48">
        <f>15700+2498169.75</f>
        <v>2513869.75</v>
      </c>
    </row>
    <row r="15" spans="1:5" ht="21">
      <c r="A15" s="48">
        <v>1240000</v>
      </c>
      <c r="B15" s="50">
        <f>37562+101696+39922+122906+954189+442230+132583+553288</f>
        <v>2384376</v>
      </c>
      <c r="C15" s="1" t="s">
        <v>83</v>
      </c>
      <c r="D15" s="11" t="s">
        <v>84</v>
      </c>
      <c r="E15" s="50">
        <v>553288</v>
      </c>
    </row>
    <row r="16" spans="1:5" ht="21">
      <c r="A16" s="48">
        <v>60000</v>
      </c>
      <c r="B16" s="51" t="s">
        <v>85</v>
      </c>
      <c r="C16" s="1" t="s">
        <v>86</v>
      </c>
      <c r="D16" s="11" t="s">
        <v>87</v>
      </c>
      <c r="E16" s="51" t="s">
        <v>85</v>
      </c>
    </row>
    <row r="17" spans="1:5" ht="21">
      <c r="A17" s="48">
        <v>480000000</v>
      </c>
      <c r="B17" s="48">
        <f>36090662.97+25254066.46+9440713.52+296913809.79+31301329.67+16286452.42+23260500.51</f>
        <v>438547535.34000003</v>
      </c>
      <c r="C17" s="1" t="s">
        <v>88</v>
      </c>
      <c r="D17" s="11" t="s">
        <v>89</v>
      </c>
      <c r="E17" s="48">
        <v>23260500.51</v>
      </c>
    </row>
    <row r="18" spans="1:5" ht="21">
      <c r="A18" s="48">
        <v>107930000</v>
      </c>
      <c r="B18" s="48">
        <f>89090798+2316866+22174500</f>
        <v>113582164</v>
      </c>
      <c r="C18" s="1" t="s">
        <v>90</v>
      </c>
      <c r="D18" s="11" t="s">
        <v>91</v>
      </c>
      <c r="E18" s="51" t="s">
        <v>85</v>
      </c>
    </row>
    <row r="19" spans="1:5" ht="21">
      <c r="A19" s="51" t="s">
        <v>85</v>
      </c>
      <c r="B19" s="52">
        <f>8948090+2202000+2202000+1162710+2202000+7894097</f>
        <v>24610897</v>
      </c>
      <c r="C19" s="1" t="s">
        <v>92</v>
      </c>
      <c r="D19" s="11" t="s">
        <v>93</v>
      </c>
      <c r="E19" s="52">
        <v>7894097</v>
      </c>
    </row>
    <row r="20" spans="1:5" ht="21.75" thickBot="1">
      <c r="A20" s="54">
        <f>SUM(A12:A18)</f>
        <v>660000000</v>
      </c>
      <c r="B20" s="55">
        <f>SUM(B12:B19)</f>
        <v>654390927.25</v>
      </c>
      <c r="C20" s="56"/>
      <c r="D20" s="57" t="s">
        <v>68</v>
      </c>
      <c r="E20" s="54">
        <f>SUM(E12:E19)</f>
        <v>40664775.08</v>
      </c>
    </row>
    <row r="21" spans="1:5" ht="21.75" thickTop="1">
      <c r="A21" s="58"/>
      <c r="B21" s="59">
        <f>470000+1365840+4651350</f>
        <v>6487190</v>
      </c>
      <c r="C21" s="60" t="s">
        <v>94</v>
      </c>
      <c r="D21" s="11" t="s">
        <v>10</v>
      </c>
      <c r="E21" s="52">
        <v>4651350</v>
      </c>
    </row>
    <row r="22" spans="1:5" ht="21">
      <c r="A22" s="59"/>
      <c r="B22" s="48">
        <v>800.19</v>
      </c>
      <c r="C22" s="1" t="s">
        <v>95</v>
      </c>
      <c r="D22" s="11" t="s">
        <v>12</v>
      </c>
      <c r="E22" s="51" t="s">
        <v>85</v>
      </c>
    </row>
    <row r="23" spans="1:5" ht="21">
      <c r="A23" s="59"/>
      <c r="B23" s="48">
        <f>41534+3677885+106698+241520+922662+1680993+676988+53139+1972689</f>
        <v>9374108</v>
      </c>
      <c r="C23" s="1" t="s">
        <v>96</v>
      </c>
      <c r="D23" s="11" t="s">
        <v>20</v>
      </c>
      <c r="E23" s="48">
        <v>1972689</v>
      </c>
    </row>
    <row r="24" spans="1:5" ht="21">
      <c r="A24" s="61"/>
      <c r="B24" s="48">
        <f>577052.83+238855+117568+90+26400+74250</f>
        <v>1034215.83</v>
      </c>
      <c r="C24" s="1" t="s">
        <v>97</v>
      </c>
      <c r="D24" s="40">
        <v>700</v>
      </c>
      <c r="E24" s="48">
        <v>74250</v>
      </c>
    </row>
    <row r="25" spans="1:5" ht="21">
      <c r="A25" s="61"/>
      <c r="B25" s="48">
        <f>10332+818758.36+10332+1249279.96+5166+5166+10332</f>
        <v>2109366.32</v>
      </c>
      <c r="C25" s="47" t="s">
        <v>98</v>
      </c>
      <c r="D25" s="40">
        <v>704</v>
      </c>
      <c r="E25" s="48">
        <v>10332</v>
      </c>
    </row>
    <row r="26" spans="1:5" ht="21">
      <c r="A26" s="61"/>
      <c r="B26" s="48">
        <f>675714.2+808078.77+1348658.23+727852.3+2093154.07+3343775.08+1476713.64+1619829.09</f>
        <v>12093775.38</v>
      </c>
      <c r="C26" s="1" t="s">
        <v>99</v>
      </c>
      <c r="D26" s="11" t="s">
        <v>52</v>
      </c>
      <c r="E26" s="48">
        <v>1619829.09</v>
      </c>
    </row>
    <row r="27" spans="1:5" ht="21">
      <c r="A27" s="61"/>
      <c r="B27" s="48"/>
      <c r="D27" s="11"/>
      <c r="E27" s="52"/>
    </row>
    <row r="28" spans="1:5" ht="21">
      <c r="A28" s="61"/>
      <c r="B28" s="48"/>
      <c r="D28" s="11"/>
      <c r="E28" s="52"/>
    </row>
    <row r="29" spans="1:5" ht="21">
      <c r="A29" s="61"/>
      <c r="B29" s="48"/>
      <c r="D29" s="11"/>
      <c r="E29" s="52"/>
    </row>
    <row r="30" spans="1:5" ht="21">
      <c r="A30" s="61"/>
      <c r="B30" s="48"/>
      <c r="D30" s="11"/>
      <c r="E30" s="48"/>
    </row>
    <row r="31" spans="1:5" ht="27" customHeight="1">
      <c r="A31" s="61" t="s">
        <v>68</v>
      </c>
      <c r="B31" s="62">
        <f>SUM(B21:B30)</f>
        <v>31099455.72</v>
      </c>
      <c r="C31" s="63" t="s">
        <v>68</v>
      </c>
      <c r="D31" s="64" t="s">
        <v>68</v>
      </c>
      <c r="E31" s="62">
        <f>SUM(E21:E30)</f>
        <v>8328450.09</v>
      </c>
    </row>
    <row r="32" spans="1:5" ht="27.75" customHeight="1" thickBot="1">
      <c r="A32" s="65" t="s">
        <v>68</v>
      </c>
      <c r="B32" s="66">
        <f>B20+B31</f>
        <v>685490382.97</v>
      </c>
      <c r="C32" s="20" t="s">
        <v>100</v>
      </c>
      <c r="D32" s="46"/>
      <c r="E32" s="66">
        <f>E20+E31</f>
        <v>48993225.17</v>
      </c>
    </row>
    <row r="33" spans="1:5" ht="21.75" customHeight="1" thickTop="1">
      <c r="A33" s="67"/>
      <c r="B33" s="68"/>
      <c r="C33" s="20"/>
      <c r="D33" s="19"/>
      <c r="E33" s="68"/>
    </row>
    <row r="34" spans="1:5" ht="21.75" customHeight="1">
      <c r="A34" s="67"/>
      <c r="B34" s="68"/>
      <c r="C34" s="20"/>
      <c r="D34" s="19"/>
      <c r="E34" s="68"/>
    </row>
    <row r="35" spans="1:5" ht="21.75" customHeight="1">
      <c r="A35" s="67"/>
      <c r="B35" s="68"/>
      <c r="C35" s="20"/>
      <c r="D35" s="19"/>
      <c r="E35" s="68"/>
    </row>
    <row r="36" spans="1:5" ht="21.75" customHeight="1">
      <c r="A36" s="67"/>
      <c r="B36" s="68"/>
      <c r="C36" s="20"/>
      <c r="D36" s="19"/>
      <c r="E36" s="68"/>
    </row>
    <row r="37" spans="1:5" ht="21.75" customHeight="1">
      <c r="A37" s="67"/>
      <c r="B37" s="68"/>
      <c r="C37" s="20"/>
      <c r="D37" s="19"/>
      <c r="E37" s="68"/>
    </row>
    <row r="38" spans="1:5" ht="21.75" customHeight="1">
      <c r="A38" s="67"/>
      <c r="B38" s="68"/>
      <c r="C38" s="20"/>
      <c r="D38" s="19"/>
      <c r="E38" s="68"/>
    </row>
    <row r="39" spans="1:5" ht="25.5" customHeight="1">
      <c r="A39" s="101" t="s">
        <v>101</v>
      </c>
      <c r="B39" s="101"/>
      <c r="C39" s="101"/>
      <c r="D39" s="101"/>
      <c r="E39" s="101"/>
    </row>
    <row r="40" spans="1:5" ht="25.5" customHeight="1" thickBot="1">
      <c r="A40" s="67"/>
      <c r="B40" s="68"/>
      <c r="C40" s="20"/>
      <c r="D40" s="19"/>
      <c r="E40" s="68"/>
    </row>
    <row r="41" spans="1:5" ht="25.5" customHeight="1" thickTop="1">
      <c r="A41" s="102" t="s">
        <v>69</v>
      </c>
      <c r="B41" s="103"/>
      <c r="C41" s="69"/>
      <c r="D41" s="69"/>
      <c r="E41" s="70" t="s">
        <v>70</v>
      </c>
    </row>
    <row r="42" spans="1:5" ht="25.5" customHeight="1">
      <c r="A42" s="71" t="s">
        <v>71</v>
      </c>
      <c r="B42" s="72" t="s">
        <v>72</v>
      </c>
      <c r="C42" s="73" t="s">
        <v>3</v>
      </c>
      <c r="D42" s="71" t="s">
        <v>4</v>
      </c>
      <c r="E42" s="74" t="s">
        <v>73</v>
      </c>
    </row>
    <row r="43" spans="1:5" ht="25.5" customHeight="1" thickBot="1">
      <c r="A43" s="75" t="s">
        <v>74</v>
      </c>
      <c r="B43" s="76" t="s">
        <v>74</v>
      </c>
      <c r="C43" s="43"/>
      <c r="D43" s="77"/>
      <c r="E43" s="76" t="s">
        <v>74</v>
      </c>
    </row>
    <row r="44" spans="1:5" ht="25.5" customHeight="1" thickTop="1">
      <c r="A44" s="71"/>
      <c r="B44" s="71"/>
      <c r="C44" s="78" t="s">
        <v>102</v>
      </c>
      <c r="D44" s="79"/>
      <c r="E44" s="74"/>
    </row>
    <row r="45" spans="1:5" ht="21.75" customHeight="1">
      <c r="A45" s="48">
        <v>33242770</v>
      </c>
      <c r="B45" s="48">
        <f>312761+1116.8+505079.8+2719416.2+384951.8+2888978.8+2887874.8+400889.8+400889.8</f>
        <v>10501958.8</v>
      </c>
      <c r="C45" s="1" t="s">
        <v>103</v>
      </c>
      <c r="D45" s="80" t="s">
        <v>104</v>
      </c>
      <c r="E45" s="48">
        <v>400889.8</v>
      </c>
    </row>
    <row r="46" spans="1:5" ht="21.75" customHeight="1">
      <c r="A46" s="48">
        <v>37294130</v>
      </c>
      <c r="B46" s="48">
        <f>2396114.19+2781536.12+2489810.39+2487302+2477564.58+2527437.86+2342910.01+4424320.4</f>
        <v>21926995.549999997</v>
      </c>
      <c r="C46" s="1" t="s">
        <v>105</v>
      </c>
      <c r="D46" s="80" t="s">
        <v>106</v>
      </c>
      <c r="E46" s="48">
        <f>4426600.4-2280</f>
        <v>4424320.4</v>
      </c>
    </row>
    <row r="47" spans="1:5" ht="21.75" customHeight="1">
      <c r="A47" s="48">
        <v>3680200</v>
      </c>
      <c r="B47" s="48">
        <f>288830+310452+299641+299641+299641+299641+292910+305201.5</f>
        <v>2395957.5</v>
      </c>
      <c r="C47" s="1" t="s">
        <v>107</v>
      </c>
      <c r="D47" s="80" t="s">
        <v>108</v>
      </c>
      <c r="E47" s="48">
        <v>305201.5</v>
      </c>
    </row>
    <row r="48" spans="1:5" ht="21.75" customHeight="1">
      <c r="A48" s="48">
        <v>29044900</v>
      </c>
      <c r="B48" s="48">
        <f>1290533.87+2343010.97+1772435+1762965.97+1761996.29+1743795+1743055+1665434.41</f>
        <v>14083226.51</v>
      </c>
      <c r="C48" s="1" t="s">
        <v>109</v>
      </c>
      <c r="D48" s="80" t="s">
        <v>110</v>
      </c>
      <c r="E48" s="48">
        <v>1665434.41</v>
      </c>
    </row>
    <row r="49" spans="1:5" ht="21.75" customHeight="1">
      <c r="A49" s="48">
        <f>18845000+100000</f>
        <v>18945000</v>
      </c>
      <c r="B49" s="48">
        <f>126996+148422+122933+390115+150421.5+220318.5+224239.13+103097.5</f>
        <v>1486542.63</v>
      </c>
      <c r="C49" s="1" t="s">
        <v>111</v>
      </c>
      <c r="D49" s="80" t="s">
        <v>112</v>
      </c>
      <c r="E49" s="48">
        <v>103097.5</v>
      </c>
    </row>
    <row r="50" spans="1:5" ht="21.75" customHeight="1">
      <c r="A50" s="48">
        <v>73475200</v>
      </c>
      <c r="B50" s="48">
        <f>86345+324700+1153689+2212633.65+2351678.6+53139+3948304+3524421</f>
        <v>13654910.25</v>
      </c>
      <c r="C50" s="1" t="s">
        <v>113</v>
      </c>
      <c r="D50" s="80" t="s">
        <v>114</v>
      </c>
      <c r="E50" s="48">
        <v>3524421</v>
      </c>
    </row>
    <row r="51" spans="1:5" ht="21.75" customHeight="1">
      <c r="A51" s="81">
        <v>16583200</v>
      </c>
      <c r="B51" s="48">
        <f>84610.19+485044.06+748290.64+357894.59+1007568.83+2325286.47+860250.65</f>
        <v>5868945.430000001</v>
      </c>
      <c r="C51" s="1" t="s">
        <v>115</v>
      </c>
      <c r="D51" s="80" t="s">
        <v>116</v>
      </c>
      <c r="E51" s="48">
        <v>860250.65</v>
      </c>
    </row>
    <row r="52" spans="1:5" ht="21.75" customHeight="1">
      <c r="A52" s="81">
        <v>7365000</v>
      </c>
      <c r="B52" s="48">
        <f>459678.14+532721.64+526763.78+366235.72+461607.29+513868.78+581486.34+549652.31</f>
        <v>3992013.9999999995</v>
      </c>
      <c r="C52" s="1" t="s">
        <v>117</v>
      </c>
      <c r="D52" s="80" t="s">
        <v>118</v>
      </c>
      <c r="E52" s="48">
        <v>549652.31</v>
      </c>
    </row>
    <row r="53" spans="1:5" ht="21.75" customHeight="1">
      <c r="A53" s="81">
        <f>54126660+10216800+185760+2291040+1523635.24</f>
        <v>68343895.24</v>
      </c>
      <c r="B53" s="48">
        <f>329760+4035520+4982760+15022680+11332180+2857680+10969680+6153635.24</f>
        <v>55683895.24</v>
      </c>
      <c r="C53" s="1" t="s">
        <v>119</v>
      </c>
      <c r="D53" s="80" t="s">
        <v>120</v>
      </c>
      <c r="E53" s="48">
        <v>6153635.24</v>
      </c>
    </row>
    <row r="54" spans="1:5" ht="21.75" customHeight="1">
      <c r="A54" s="81">
        <v>7530700</v>
      </c>
      <c r="B54" s="48">
        <f>8800+138175+373075.58+202317.2+520170.75+602705.61+517372.5</f>
        <v>2362616.64</v>
      </c>
      <c r="C54" s="1" t="s">
        <v>121</v>
      </c>
      <c r="D54" s="80" t="s">
        <v>122</v>
      </c>
      <c r="E54" s="48">
        <v>517372.5</v>
      </c>
    </row>
    <row r="55" spans="1:5" ht="21.75" customHeight="1">
      <c r="A55" s="81">
        <f>269646900-14217235.24</f>
        <v>255429664.76</v>
      </c>
      <c r="B55" s="48">
        <f>28350+1978000</f>
        <v>2006350</v>
      </c>
      <c r="C55" s="1" t="s">
        <v>123</v>
      </c>
      <c r="D55" s="80" t="s">
        <v>124</v>
      </c>
      <c r="E55" s="48">
        <v>1978000</v>
      </c>
    </row>
    <row r="56" spans="1:5" ht="21.75" customHeight="1">
      <c r="A56" s="81">
        <v>200000</v>
      </c>
      <c r="B56" s="48">
        <v>100000</v>
      </c>
      <c r="C56" s="1" t="s">
        <v>125</v>
      </c>
      <c r="D56" s="80" t="s">
        <v>126</v>
      </c>
      <c r="E56" s="82">
        <v>0</v>
      </c>
    </row>
    <row r="57" spans="1:5" ht="21.75" customHeight="1">
      <c r="A57" s="81">
        <v>886500</v>
      </c>
      <c r="B57" s="48">
        <f>58611.1+65130.1+64019.8+61062.25+60451.1+60451.1+60451.1+68974.1</f>
        <v>499150.6499999999</v>
      </c>
      <c r="C57" s="1" t="s">
        <v>103</v>
      </c>
      <c r="D57" s="80" t="s">
        <v>127</v>
      </c>
      <c r="E57" s="48">
        <v>68974.1</v>
      </c>
    </row>
    <row r="58" spans="1:5" ht="21.75" customHeight="1">
      <c r="A58" s="81">
        <v>41118000</v>
      </c>
      <c r="B58" s="48">
        <f>2073880+2287470+2122861.93+2844290.77+2224160+2073516.45+2071390+2478517.4</f>
        <v>18176086.549999997</v>
      </c>
      <c r="C58" s="1" t="s">
        <v>105</v>
      </c>
      <c r="D58" s="80" t="s">
        <v>128</v>
      </c>
      <c r="E58" s="48">
        <v>2478517.4</v>
      </c>
    </row>
    <row r="59" spans="1:5" ht="21.75" customHeight="1">
      <c r="A59" s="81">
        <v>332600</v>
      </c>
      <c r="B59" s="48">
        <f>26140+28228+27184+27184+27184+27184+26140+27184</f>
        <v>216428</v>
      </c>
      <c r="C59" s="1" t="s">
        <v>107</v>
      </c>
      <c r="D59" s="80" t="s">
        <v>129</v>
      </c>
      <c r="E59" s="48">
        <v>27184</v>
      </c>
    </row>
    <row r="60" spans="1:5" ht="21.75" customHeight="1">
      <c r="A60" s="48">
        <v>1440200</v>
      </c>
      <c r="B60" s="48">
        <f>58530+127470+93000+93000+93000+93000+93000+93000</f>
        <v>744000</v>
      </c>
      <c r="C60" s="1" t="s">
        <v>109</v>
      </c>
      <c r="D60" s="80" t="s">
        <v>130</v>
      </c>
      <c r="E60" s="48">
        <v>93000</v>
      </c>
    </row>
    <row r="61" spans="1:5" ht="21.75" customHeight="1">
      <c r="A61" s="48">
        <v>23100</v>
      </c>
      <c r="B61" s="51" t="s">
        <v>85</v>
      </c>
      <c r="C61" s="1" t="s">
        <v>111</v>
      </c>
      <c r="D61" s="80" t="s">
        <v>131</v>
      </c>
      <c r="E61" s="82">
        <v>0</v>
      </c>
    </row>
    <row r="62" spans="1:5" ht="21" customHeight="1">
      <c r="A62" s="48">
        <v>10269600</v>
      </c>
      <c r="B62" s="48">
        <f>756000+1190400+5518000</f>
        <v>7464400</v>
      </c>
      <c r="C62" s="1" t="s">
        <v>113</v>
      </c>
      <c r="D62" s="80" t="s">
        <v>132</v>
      </c>
      <c r="E62" s="82">
        <v>0</v>
      </c>
    </row>
    <row r="63" spans="1:5" ht="21" customHeight="1">
      <c r="A63" s="48">
        <v>3534340</v>
      </c>
      <c r="B63" s="48">
        <f>167021.4+542819.55+1005689.95</f>
        <v>1715530.9</v>
      </c>
      <c r="C63" s="1" t="s">
        <v>115</v>
      </c>
      <c r="D63" s="80" t="s">
        <v>133</v>
      </c>
      <c r="E63" s="48">
        <v>1005689.95</v>
      </c>
    </row>
    <row r="64" spans="1:5" ht="21" customHeight="1">
      <c r="A64" s="48">
        <v>180000</v>
      </c>
      <c r="B64" s="48">
        <f>30888.45+1378.16+735.63+45318.22+15816.09+19993.74+4612.37+151.94</f>
        <v>118894.59999999999</v>
      </c>
      <c r="C64" s="1" t="s">
        <v>117</v>
      </c>
      <c r="D64" s="80" t="s">
        <v>134</v>
      </c>
      <c r="E64" s="48">
        <v>151.94</v>
      </c>
    </row>
    <row r="65" spans="1:5" ht="21" customHeight="1">
      <c r="A65" s="48">
        <v>51081000</v>
      </c>
      <c r="B65" s="48">
        <f>212760+60760</f>
        <v>273520</v>
      </c>
      <c r="C65" s="1" t="s">
        <v>123</v>
      </c>
      <c r="D65" s="80" t="s">
        <v>135</v>
      </c>
      <c r="E65" s="82">
        <v>0</v>
      </c>
    </row>
    <row r="66" spans="1:5" ht="21" customHeight="1" thickBot="1">
      <c r="A66" s="54">
        <f>SUM(A45:A65)</f>
        <v>660000000</v>
      </c>
      <c r="B66" s="54">
        <f>SUM(B45:B65)</f>
        <v>163271423.25</v>
      </c>
      <c r="C66" s="63"/>
      <c r="D66" s="83"/>
      <c r="E66" s="54">
        <f>SUM(E45:E65)</f>
        <v>24155792.700000003</v>
      </c>
    </row>
    <row r="67" spans="1:5" ht="21" customHeight="1" thickTop="1">
      <c r="A67" s="84"/>
      <c r="B67" s="84"/>
      <c r="C67" s="85"/>
      <c r="D67" s="86"/>
      <c r="E67" s="84"/>
    </row>
    <row r="68" spans="1:5" ht="21" customHeight="1">
      <c r="A68" s="84"/>
      <c r="B68" s="84"/>
      <c r="C68" s="85"/>
      <c r="D68" s="86"/>
      <c r="E68" s="84"/>
    </row>
    <row r="69" spans="1:5" ht="21" customHeight="1">
      <c r="A69" s="84"/>
      <c r="B69" s="84"/>
      <c r="C69" s="85"/>
      <c r="D69" s="86"/>
      <c r="E69" s="84"/>
    </row>
    <row r="70" spans="1:5" ht="21" customHeight="1">
      <c r="A70" s="84"/>
      <c r="B70" s="84"/>
      <c r="C70" s="85"/>
      <c r="D70" s="86"/>
      <c r="E70" s="84"/>
    </row>
    <row r="71" spans="1:5" ht="21" customHeight="1">
      <c r="A71" s="84"/>
      <c r="B71" s="84"/>
      <c r="C71" s="85"/>
      <c r="D71" s="86"/>
      <c r="E71" s="84"/>
    </row>
    <row r="72" spans="1:5" ht="21" customHeight="1">
      <c r="A72" s="84"/>
      <c r="B72" s="84"/>
      <c r="C72" s="85"/>
      <c r="D72" s="86"/>
      <c r="E72" s="84"/>
    </row>
    <row r="73" spans="1:5" ht="21" customHeight="1">
      <c r="A73" s="84"/>
      <c r="B73" s="84"/>
      <c r="C73" s="85"/>
      <c r="D73" s="86"/>
      <c r="E73" s="84"/>
    </row>
    <row r="74" spans="1:5" ht="21" customHeight="1">
      <c r="A74" s="84"/>
      <c r="B74" s="84"/>
      <c r="C74" s="85"/>
      <c r="D74" s="86"/>
      <c r="E74" s="84"/>
    </row>
    <row r="75" spans="1:5" ht="21" customHeight="1">
      <c r="A75" s="84"/>
      <c r="B75" s="84"/>
      <c r="C75" s="85"/>
      <c r="D75" s="86"/>
      <c r="E75" s="84"/>
    </row>
    <row r="76" spans="1:5" ht="25.5" customHeight="1">
      <c r="A76" s="101" t="s">
        <v>136</v>
      </c>
      <c r="B76" s="101"/>
      <c r="C76" s="101"/>
      <c r="D76" s="101"/>
      <c r="E76" s="101"/>
    </row>
    <row r="77" spans="1:5" ht="25.5" customHeight="1" thickBot="1">
      <c r="A77" s="67"/>
      <c r="B77" s="68"/>
      <c r="C77" s="20"/>
      <c r="D77" s="19"/>
      <c r="E77" s="68"/>
    </row>
    <row r="78" spans="1:5" ht="25.5" customHeight="1" thickTop="1">
      <c r="A78" s="102" t="s">
        <v>69</v>
      </c>
      <c r="B78" s="103"/>
      <c r="C78" s="69"/>
      <c r="D78" s="69"/>
      <c r="E78" s="70" t="s">
        <v>70</v>
      </c>
    </row>
    <row r="79" spans="1:5" ht="25.5" customHeight="1">
      <c r="A79" s="71" t="s">
        <v>71</v>
      </c>
      <c r="B79" s="72" t="s">
        <v>72</v>
      </c>
      <c r="C79" s="73" t="s">
        <v>3</v>
      </c>
      <c r="D79" s="71" t="s">
        <v>4</v>
      </c>
      <c r="E79" s="74" t="s">
        <v>73</v>
      </c>
    </row>
    <row r="80" spans="1:5" ht="25.5" customHeight="1" thickBot="1">
      <c r="A80" s="75" t="s">
        <v>74</v>
      </c>
      <c r="B80" s="76" t="s">
        <v>74</v>
      </c>
      <c r="C80" s="43"/>
      <c r="D80" s="77"/>
      <c r="E80" s="76" t="s">
        <v>74</v>
      </c>
    </row>
    <row r="81" spans="1:5" ht="21" customHeight="1" thickTop="1">
      <c r="A81" s="58"/>
      <c r="B81" s="48">
        <f>6606000+4544090+2202000+1162710+4404000</f>
        <v>18918800</v>
      </c>
      <c r="C81" s="1" t="s">
        <v>119</v>
      </c>
      <c r="D81" s="80" t="s">
        <v>137</v>
      </c>
      <c r="E81" s="48">
        <v>4404000</v>
      </c>
    </row>
    <row r="82" spans="1:5" ht="21" customHeight="1">
      <c r="A82" s="61"/>
      <c r="B82" s="48">
        <f>15000+223320+697520+493000+1379839+4346880+3118750+319650</f>
        <v>10593959</v>
      </c>
      <c r="C82" s="1" t="s">
        <v>96</v>
      </c>
      <c r="D82" s="80" t="s">
        <v>20</v>
      </c>
      <c r="E82" s="48">
        <v>319650</v>
      </c>
    </row>
    <row r="83" spans="1:5" ht="21" customHeight="1">
      <c r="A83" s="61" t="s">
        <v>68</v>
      </c>
      <c r="B83" s="52">
        <f>54994071.41+30700643+15848451.09+3332825+9965624.5+2679762+16031368+9270250</f>
        <v>142822995</v>
      </c>
      <c r="C83" s="1" t="s">
        <v>138</v>
      </c>
      <c r="D83" s="11" t="s">
        <v>54</v>
      </c>
      <c r="E83" s="52">
        <v>9270250</v>
      </c>
    </row>
    <row r="84" spans="1:5" ht="21" customHeight="1">
      <c r="A84" s="61"/>
      <c r="B84" s="52">
        <f>41534+3645965+26100+181200</f>
        <v>3894799</v>
      </c>
      <c r="C84" s="1" t="s">
        <v>139</v>
      </c>
      <c r="D84" s="11" t="s">
        <v>140</v>
      </c>
      <c r="E84" s="82">
        <v>0</v>
      </c>
    </row>
    <row r="85" spans="1:5" ht="21" customHeight="1">
      <c r="A85" s="61"/>
      <c r="B85" s="52">
        <f>470000+1365840+4330350</f>
        <v>6166190</v>
      </c>
      <c r="C85" s="1" t="s">
        <v>141</v>
      </c>
      <c r="D85" s="11" t="s">
        <v>56</v>
      </c>
      <c r="E85" s="48">
        <v>4330350</v>
      </c>
    </row>
    <row r="86" spans="1:5" ht="21" customHeight="1">
      <c r="A86" s="61"/>
      <c r="B86" s="52">
        <v>22208747.48</v>
      </c>
      <c r="C86" s="1" t="s">
        <v>142</v>
      </c>
      <c r="D86" s="11" t="s">
        <v>22</v>
      </c>
      <c r="E86" s="51" t="s">
        <v>85</v>
      </c>
    </row>
    <row r="87" spans="1:5" ht="21" customHeight="1">
      <c r="A87" s="61"/>
      <c r="B87" s="52">
        <f>505627.18+448306.68+454371.18+803365.78+5166+5166+5166+5166</f>
        <v>2232334.8200000003</v>
      </c>
      <c r="C87" s="47" t="s">
        <v>98</v>
      </c>
      <c r="D87" s="11" t="s">
        <v>24</v>
      </c>
      <c r="E87" s="52">
        <v>5166</v>
      </c>
    </row>
    <row r="88" spans="1:5" ht="21" customHeight="1">
      <c r="A88" s="61" t="s">
        <v>68</v>
      </c>
      <c r="B88" s="52">
        <f>620835.11+654042.41+1654845.63+1202852.37+2221687.16+1551679.79+1022848.91+2736797.36</f>
        <v>11665588.739999998</v>
      </c>
      <c r="C88" s="1" t="s">
        <v>99</v>
      </c>
      <c r="D88" s="80" t="s">
        <v>52</v>
      </c>
      <c r="E88" s="52">
        <v>2736797.36</v>
      </c>
    </row>
    <row r="89" spans="1:5" ht="21" customHeight="1">
      <c r="A89" s="61"/>
      <c r="B89" s="52">
        <v>800.19</v>
      </c>
      <c r="C89" s="1" t="s">
        <v>143</v>
      </c>
      <c r="D89" s="80" t="s">
        <v>59</v>
      </c>
      <c r="E89" s="51" t="s">
        <v>85</v>
      </c>
    </row>
    <row r="90" spans="1:5" ht="21.75" customHeight="1">
      <c r="A90" s="61"/>
      <c r="B90" s="62">
        <f>SUM(B81:B89)</f>
        <v>218504214.23</v>
      </c>
      <c r="C90" s="87"/>
      <c r="D90" s="11"/>
      <c r="E90" s="88">
        <f>SUM(E81:E89)</f>
        <v>21066213.36</v>
      </c>
    </row>
    <row r="91" spans="1:5" ht="19.5" customHeight="1">
      <c r="A91" s="65"/>
      <c r="B91" s="89">
        <f>B66+B90</f>
        <v>381775637.48</v>
      </c>
      <c r="C91" s="90" t="s">
        <v>144</v>
      </c>
      <c r="D91" s="91"/>
      <c r="E91" s="62">
        <f>E66+E90</f>
        <v>45222006.06</v>
      </c>
    </row>
    <row r="92" spans="1:5" ht="19.5" customHeight="1">
      <c r="A92" s="19"/>
      <c r="B92" s="92">
        <f>B32-B91</f>
        <v>303714745.49</v>
      </c>
      <c r="C92" s="37" t="s">
        <v>145</v>
      </c>
      <c r="D92" s="91"/>
      <c r="E92" s="92">
        <f>E32-E91</f>
        <v>3771219.1099999994</v>
      </c>
    </row>
    <row r="93" spans="1:5" ht="20.25" customHeight="1">
      <c r="A93" s="19"/>
      <c r="B93" s="93">
        <f>B10+B32-B91</f>
        <v>1465931303.33</v>
      </c>
      <c r="C93" s="94" t="s">
        <v>146</v>
      </c>
      <c r="D93" s="95"/>
      <c r="E93" s="93">
        <f>E10+E32-E91</f>
        <v>1465931303.3299997</v>
      </c>
    </row>
    <row r="95" ht="21">
      <c r="F95" s="53">
        <f>E93-B93</f>
        <v>0</v>
      </c>
    </row>
    <row r="101" ht="21">
      <c r="E101" s="53"/>
    </row>
    <row r="102" spans="2:5" ht="21">
      <c r="B102" s="96"/>
      <c r="E102" s="53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2014-07-04T07:54:39Z</dcterms:created>
  <dcterms:modified xsi:type="dcterms:W3CDTF">2014-07-04T11:56:59Z</dcterms:modified>
  <cp:category/>
  <cp:version/>
  <cp:contentType/>
  <cp:contentStatus/>
</cp:coreProperties>
</file>