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97" activeTab="0"/>
  </bookViews>
  <sheets>
    <sheet name="งบทดลอง" sheetId="1" r:id="rId1"/>
    <sheet name="รับจ่ายเงินสด" sheetId="2" r:id="rId2"/>
  </sheets>
  <definedNames>
    <definedName name="_xlnm.Print_Area" localSheetId="0">'งบทดลอง'!$A$1:$D$83</definedName>
    <definedName name="_xlnm.Print_Area" localSheetId="1">'รับจ่ายเงินสด'!$A$1:$G$130</definedName>
  </definedNames>
  <calcPr fullCalcOnLoad="1"/>
</workbook>
</file>

<file path=xl/sharedStrings.xml><?xml version="1.0" encoding="utf-8"?>
<sst xmlns="http://schemas.openxmlformats.org/spreadsheetml/2006/main" count="211" uniqueCount="149">
  <si>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</si>
  <si>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</si>
  <si>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</si>
  <si>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</si>
  <si>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</si>
  <si>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</si>
  <si>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</si>
  <si>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</si>
  <si>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</si>
  <si>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</si>
  <si>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</si>
  <si>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</si>
  <si>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</si>
  <si>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</si>
  <si>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</si>
  <si>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</si>
  <si>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</si>
  <si>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</si>
  <si>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</si>
  <si>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</si>
  <si>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</si>
  <si>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</si>
  <si>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</si>
  <si>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</si>
  <si>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</si>
  <si>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</si>
  <si>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</si>
  <si>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</si>
  <si>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</si>
  <si>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</si>
  <si>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</si>
  <si>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</si>
  <si>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</si>
  <si>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</si>
  <si>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</si>
  <si>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</si>
  <si>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</si>
  <si>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</si>
  <si>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</si>
  <si>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</si>
  <si>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</si>
  <si>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</si>
  <si>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</si>
  <si>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ค่าครุภัณฑ์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</si>
  <si>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</si>
  <si>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</si>
  <si>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</si>
  <si>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</si>
  <si>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</si>
  <si>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</si>
  <si>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</si>
  <si>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</si>
  <si>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>งบบุคลากร</t>
  </si>
  <si>
    <t xml:space="preserve"> ค่าตอบแทน</t>
  </si>
  <si>
    <t>5200</t>
  </si>
  <si>
    <t xml:space="preserve"> ค่าใช้สอย</t>
  </si>
  <si>
    <t>5250</t>
  </si>
  <si>
    <t>ค่าตอบแทน</t>
  </si>
  <si>
    <t xml:space="preserve"> ค่าวัสดุ</t>
  </si>
  <si>
    <t>5270</t>
  </si>
  <si>
    <t xml:space="preserve"> ค่าสาธารณูปโภค</t>
  </si>
  <si>
    <t>5300</t>
  </si>
  <si>
    <t>งบกลาง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</si>
  <si>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</si>
  <si>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</si>
  <si>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</si>
  <si>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</si>
  <si>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</si>
  <si>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</si>
  <si>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</si>
  <si>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</si>
  <si>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</si>
  <si>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</si>
  <si>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</si>
  <si>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</si>
  <si>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</si>
  <si>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</si>
  <si>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</si>
  <si>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</si>
  <si>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</si>
  <si>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7400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</si>
  <si>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</si>
  <si>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</si>
  <si>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</si>
  <si>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</si>
  <si>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 xml:space="preserve"> เงินฝาก กสอ.</t>
  </si>
  <si>
    <t>701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</si>
  <si>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</si>
  <si>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</si>
  <si>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</si>
  <si>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</si>
  <si>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</si>
  <si>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</si>
  <si>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</si>
  <si>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</si>
  <si>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</si>
  <si>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</si>
  <si>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</si>
  <si>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</si>
  <si>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</si>
  <si>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>012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</si>
  <si>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</si>
  <si>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</si>
  <si>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</si>
  <si>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</si>
  <si>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</si>
  <si>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</si>
  <si>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</si>
  <si>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</si>
  <si>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</si>
  <si>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</si>
  <si>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</si>
  <si>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</si>
  <si>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</si>
  <si>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</si>
  <si>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</si>
  <si>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</si>
  <si>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</si>
  <si>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</si>
  <si>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</si>
  <si>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</si>
  <si>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</si>
  <si>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</si>
  <si>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</si>
  <si>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</si>
  <si>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</si>
  <si>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</si>
  <si>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</si>
  <si>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</si>
  <si>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</si>
  <si>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</si>
  <si>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</si>
  <si>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</si>
  <si>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</si>
  <si>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</si>
  <si>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</si>
  <si>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</si>
  <si>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รายจ่ายผัดส่งใบสำคัญ 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</si>
  <si>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</si>
  <si>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</si>
  <si>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</si>
  <si>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</si>
  <si>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</si>
  <si>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</si>
  <si>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</si>
  <si>
    <t>กุมภาพันธ์  2557</t>
  </si>
  <si>
    <t>รายจ่ายตามงบ</t>
  </si>
  <si>
    <t>จ่ายเงินอุดหนุน</t>
  </si>
  <si>
    <t xml:space="preserve"> วันที่  28  กุมภาพันธ์  2557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</si>
</sst>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3" fontId="2" fillId="0" borderId="0" xfId="38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9" xfId="38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3" sqref="A3:D3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2" t="s">
        <v>93</v>
      </c>
      <c r="B1" s="92"/>
      <c r="C1" s="92"/>
      <c r="D1" s="92"/>
    </row>
    <row r="2" spans="1:4" ht="22.5" customHeight="1">
      <c r="A2" s="92" t="s">
        <v>94</v>
      </c>
      <c r="B2" s="92"/>
      <c r="C2" s="92"/>
      <c r="D2" s="92"/>
    </row>
    <row r="3" spans="1:4" ht="22.5" customHeight="1">
      <c r="A3" s="92" t="s">
        <v>148</v>
      </c>
      <c r="B3" s="92"/>
      <c r="C3" s="92"/>
      <c r="D3" s="92"/>
    </row>
    <row r="4" spans="1:4" ht="22.5" customHeight="1">
      <c r="A4" s="16"/>
      <c r="B4" s="16"/>
      <c r="C4" s="16"/>
      <c r="D4" s="16"/>
    </row>
    <row r="5" spans="1:4" ht="22.5" customHeight="1">
      <c r="A5" s="68" t="s">
        <v>9</v>
      </c>
      <c r="B5" s="68" t="s">
        <v>10</v>
      </c>
      <c r="C5" s="68" t="s">
        <v>95</v>
      </c>
      <c r="D5" s="68" t="s">
        <v>96</v>
      </c>
    </row>
    <row r="6" spans="1:4" ht="22.5" customHeight="1">
      <c r="A6" s="69" t="s">
        <v>97</v>
      </c>
      <c r="B6" s="70" t="s">
        <v>98</v>
      </c>
      <c r="C6" s="71">
        <v>6000</v>
      </c>
      <c r="D6" s="72"/>
    </row>
    <row r="7" spans="1:4" ht="22.5" customHeight="1">
      <c r="A7" s="69" t="s">
        <v>99</v>
      </c>
      <c r="B7" s="70" t="s">
        <v>100</v>
      </c>
      <c r="C7" s="73">
        <v>11800880</v>
      </c>
      <c r="D7" s="74"/>
    </row>
    <row r="8" spans="1:4" ht="22.5" customHeight="1">
      <c r="A8" s="19" t="s">
        <v>101</v>
      </c>
      <c r="B8" s="22" t="s">
        <v>33</v>
      </c>
      <c r="C8" s="75">
        <v>40809.93</v>
      </c>
      <c r="D8" s="76"/>
    </row>
    <row r="9" spans="1:4" ht="22.5" customHeight="1">
      <c r="A9" s="19" t="s">
        <v>102</v>
      </c>
      <c r="B9" s="22" t="s">
        <v>103</v>
      </c>
      <c r="C9" s="77">
        <f>241357509.11</f>
        <v>241357509.11</v>
      </c>
      <c r="D9" s="76"/>
    </row>
    <row r="10" spans="1:4" ht="22.5" customHeight="1">
      <c r="A10" s="19" t="s">
        <v>104</v>
      </c>
      <c r="B10" s="22" t="s">
        <v>105</v>
      </c>
      <c r="C10" s="75">
        <f>42697568.1</f>
        <v>42697568.1</v>
      </c>
      <c r="D10" s="76"/>
    </row>
    <row r="11" spans="1:4" ht="22.5" customHeight="1">
      <c r="A11" s="19" t="s">
        <v>106</v>
      </c>
      <c r="B11" s="22" t="s">
        <v>107</v>
      </c>
      <c r="C11" s="75">
        <f>144945242.44+587899203.96+68820709.74+239845782.91+108051731.62</f>
        <v>1149562670.67</v>
      </c>
      <c r="D11" s="19"/>
    </row>
    <row r="12" spans="1:4" ht="22.5" customHeight="1">
      <c r="A12" s="19" t="s">
        <v>108</v>
      </c>
      <c r="B12" s="22" t="s">
        <v>35</v>
      </c>
      <c r="C12" s="76">
        <v>1713179</v>
      </c>
      <c r="D12" s="76"/>
    </row>
    <row r="13" spans="1:4" ht="22.5" customHeight="1">
      <c r="A13" s="19" t="s">
        <v>109</v>
      </c>
      <c r="B13" s="22" t="s">
        <v>86</v>
      </c>
      <c r="C13" s="76">
        <v>101249979.69</v>
      </c>
      <c r="D13" s="76"/>
    </row>
    <row r="14" spans="1:4" ht="22.5" customHeight="1">
      <c r="A14" s="19" t="s">
        <v>110</v>
      </c>
      <c r="B14" s="22" t="s">
        <v>87</v>
      </c>
      <c r="C14" s="76">
        <v>128134.5</v>
      </c>
      <c r="D14" s="76"/>
    </row>
    <row r="15" spans="1:4" ht="22.5" customHeight="1">
      <c r="A15" s="19" t="s">
        <v>111</v>
      </c>
      <c r="B15" s="22" t="s">
        <v>112</v>
      </c>
      <c r="C15" s="76">
        <f>6812304.4+309274.35</f>
        <v>7121578.75</v>
      </c>
      <c r="D15" s="76"/>
    </row>
    <row r="16" spans="1:4" ht="22.5" customHeight="1">
      <c r="A16" s="19" t="s">
        <v>113</v>
      </c>
      <c r="B16" s="22" t="s">
        <v>114</v>
      </c>
      <c r="C16" s="76">
        <f>12632327.28+11552662.7</f>
        <v>24184989.979999997</v>
      </c>
      <c r="D16" s="76"/>
    </row>
    <row r="17" spans="1:4" ht="22.5" customHeight="1">
      <c r="A17" s="19" t="s">
        <v>115</v>
      </c>
      <c r="B17" s="22" t="s">
        <v>116</v>
      </c>
      <c r="C17" s="76">
        <f>1498205+135920</f>
        <v>1634125</v>
      </c>
      <c r="D17" s="76"/>
    </row>
    <row r="18" spans="1:4" ht="22.5" customHeight="1">
      <c r="A18" s="19" t="s">
        <v>117</v>
      </c>
      <c r="B18" s="22" t="s">
        <v>118</v>
      </c>
      <c r="C18" s="76">
        <f>8930942.1+465000</f>
        <v>9395942.1</v>
      </c>
      <c r="D18" s="76"/>
    </row>
    <row r="19" spans="1:4" ht="22.5" customHeight="1">
      <c r="A19" s="19" t="s">
        <v>119</v>
      </c>
      <c r="B19" s="22" t="s">
        <v>120</v>
      </c>
      <c r="C19" s="75">
        <v>938887.5</v>
      </c>
      <c r="D19" s="76"/>
    </row>
    <row r="20" spans="1:4" ht="22.5" customHeight="1">
      <c r="A20" s="19" t="s">
        <v>121</v>
      </c>
      <c r="B20" s="22" t="s">
        <v>122</v>
      </c>
      <c r="C20" s="75">
        <f>3777367.65+1946400+5518000</f>
        <v>11241767.65</v>
      </c>
      <c r="D20" s="76"/>
    </row>
    <row r="21" spans="1:4" ht="22.5" customHeight="1">
      <c r="A21" s="19" t="s">
        <v>123</v>
      </c>
      <c r="B21" s="22" t="s">
        <v>124</v>
      </c>
      <c r="C21" s="75">
        <f>1675839.48+167021.4</f>
        <v>1842860.88</v>
      </c>
      <c r="D21" s="76"/>
    </row>
    <row r="22" spans="1:4" ht="22.5" customHeight="1">
      <c r="A22" s="19" t="s">
        <v>125</v>
      </c>
      <c r="B22" s="22" t="s">
        <v>126</v>
      </c>
      <c r="C22" s="75">
        <f>2347006.57+94136.55</f>
        <v>2441143.1199999996</v>
      </c>
      <c r="D22" s="76"/>
    </row>
    <row r="23" spans="1:4" ht="22.5" customHeight="1">
      <c r="A23" s="19" t="s">
        <v>127</v>
      </c>
      <c r="B23" s="22" t="s">
        <v>128</v>
      </c>
      <c r="C23" s="75">
        <f>35702900+13352090</f>
        <v>49054990</v>
      </c>
      <c r="D23" s="76"/>
    </row>
    <row r="24" spans="1:4" ht="22.5" customHeight="1">
      <c r="A24" s="19" t="s">
        <v>129</v>
      </c>
      <c r="B24" s="22" t="s">
        <v>130</v>
      </c>
      <c r="C24" s="75">
        <f>722367.78</f>
        <v>722367.78</v>
      </c>
      <c r="D24" s="76"/>
    </row>
    <row r="25" spans="1:4" ht="22.5" customHeight="1">
      <c r="A25" s="19" t="s">
        <v>131</v>
      </c>
      <c r="B25" s="22" t="s">
        <v>132</v>
      </c>
      <c r="C25" s="75">
        <f>100000</f>
        <v>100000</v>
      </c>
      <c r="D25" s="76"/>
    </row>
    <row r="26" spans="1:4" ht="22.5" customHeight="1">
      <c r="A26" s="19" t="s">
        <v>133</v>
      </c>
      <c r="B26" s="22" t="s">
        <v>134</v>
      </c>
      <c r="C26" s="76"/>
      <c r="D26" s="76">
        <v>518563558.06</v>
      </c>
    </row>
    <row r="27" spans="1:4" ht="22.5" customHeight="1">
      <c r="A27" s="19" t="s">
        <v>135</v>
      </c>
      <c r="B27" s="22" t="s">
        <v>39</v>
      </c>
      <c r="C27" s="76"/>
      <c r="D27" s="76">
        <v>2466175.21</v>
      </c>
    </row>
    <row r="28" spans="1:4" ht="22.5" customHeight="1">
      <c r="A28" s="19" t="s">
        <v>136</v>
      </c>
      <c r="B28" s="22" t="s">
        <v>82</v>
      </c>
      <c r="C28" s="76"/>
      <c r="D28" s="75">
        <v>209773461</v>
      </c>
    </row>
    <row r="29" spans="1:4" ht="22.5" customHeight="1">
      <c r="A29" s="19" t="s">
        <v>137</v>
      </c>
      <c r="B29" s="22" t="s">
        <v>84</v>
      </c>
      <c r="C29" s="76"/>
      <c r="D29" s="75">
        <v>181200</v>
      </c>
    </row>
    <row r="30" spans="1:4" ht="22.5" customHeight="1">
      <c r="A30" s="19" t="s">
        <v>138</v>
      </c>
      <c r="B30" s="22" t="s">
        <v>139</v>
      </c>
      <c r="C30" s="76"/>
      <c r="D30" s="75">
        <v>11800880</v>
      </c>
    </row>
    <row r="31" spans="1:4" ht="22.5" customHeight="1">
      <c r="A31" s="19" t="s">
        <v>140</v>
      </c>
      <c r="B31" s="22"/>
      <c r="C31" s="76"/>
      <c r="D31" s="75">
        <v>29000000</v>
      </c>
    </row>
    <row r="32" spans="1:4" ht="22.5" customHeight="1">
      <c r="A32" s="19" t="s">
        <v>141</v>
      </c>
      <c r="B32" s="22" t="s">
        <v>89</v>
      </c>
      <c r="C32" s="76"/>
      <c r="D32" s="75">
        <v>40809.93</v>
      </c>
    </row>
    <row r="33" spans="1:4" ht="22.5" customHeight="1">
      <c r="A33" s="19" t="s">
        <v>142</v>
      </c>
      <c r="B33" s="22" t="s">
        <v>143</v>
      </c>
      <c r="C33" s="76"/>
      <c r="D33" s="76">
        <v>614336479.91</v>
      </c>
    </row>
    <row r="34" spans="1:4" ht="22.5" customHeight="1">
      <c r="A34" s="19" t="s">
        <v>144</v>
      </c>
      <c r="B34" s="22"/>
      <c r="C34" s="76"/>
      <c r="D34" s="76">
        <v>271072819.65</v>
      </c>
    </row>
    <row r="35" spans="1:4" ht="22.5" customHeight="1">
      <c r="A35" s="19"/>
      <c r="B35" s="22"/>
      <c r="C35" s="76"/>
      <c r="D35" s="76"/>
    </row>
    <row r="36" spans="1:4" ht="22.5" customHeight="1" thickBot="1">
      <c r="A36" s="19"/>
      <c r="B36" s="78"/>
      <c r="C36" s="79">
        <f>SUM(C6:C25)</f>
        <v>1657235383.7600002</v>
      </c>
      <c r="D36" s="79">
        <f>SUM(D26:D34)</f>
        <v>1657235383.7599998</v>
      </c>
    </row>
    <row r="37" ht="21.75" thickTop="1">
      <c r="D37" s="80"/>
    </row>
    <row r="38" ht="21">
      <c r="D38" s="99">
        <f>+D36-C36</f>
        <v>0</v>
      </c>
    </row>
    <row r="39" spans="1:3" ht="21">
      <c r="A39" s="43"/>
      <c r="B39" s="43"/>
      <c r="C39" s="43"/>
    </row>
    <row r="40" spans="1:4" ht="21">
      <c r="A40" s="98"/>
      <c r="B40" s="98"/>
      <c r="C40" s="98"/>
      <c r="D40" s="98"/>
    </row>
    <row r="41" spans="1:4" ht="21">
      <c r="A41" s="98"/>
      <c r="B41" s="98"/>
      <c r="C41" s="98"/>
      <c r="D41" s="98"/>
    </row>
    <row r="42" spans="1:4" ht="21">
      <c r="A42" s="98"/>
      <c r="B42" s="98"/>
      <c r="C42" s="98"/>
      <c r="D42" s="98"/>
    </row>
    <row r="43" spans="1:4" ht="21">
      <c r="A43" s="40"/>
      <c r="B43" s="40"/>
      <c r="C43" s="40"/>
      <c r="D43" s="40"/>
    </row>
    <row r="44" spans="1:3" ht="21">
      <c r="A44" s="81"/>
      <c r="B44" s="81"/>
      <c r="C44" s="81"/>
    </row>
    <row r="45" spans="1:4" ht="21">
      <c r="A45" s="82"/>
      <c r="B45" s="83"/>
      <c r="C45" s="84"/>
      <c r="D45" s="85"/>
    </row>
    <row r="46" spans="1:4" ht="21">
      <c r="A46" s="82"/>
      <c r="B46" s="83"/>
      <c r="C46" s="86"/>
      <c r="D46" s="85"/>
    </row>
    <row r="47" spans="1:4" ht="21">
      <c r="A47" s="43"/>
      <c r="B47" s="87"/>
      <c r="C47" s="88"/>
      <c r="D47" s="89"/>
    </row>
    <row r="48" spans="1:4" ht="21">
      <c r="A48" s="43"/>
      <c r="B48" s="87"/>
      <c r="C48" s="90"/>
      <c r="D48" s="89"/>
    </row>
    <row r="49" spans="1:4" ht="21">
      <c r="A49" s="43"/>
      <c r="B49" s="87"/>
      <c r="C49" s="88"/>
      <c r="D49" s="89"/>
    </row>
    <row r="50" spans="1:4" ht="21">
      <c r="A50" s="43"/>
      <c r="B50" s="87"/>
      <c r="C50" s="88"/>
      <c r="D50" s="43"/>
    </row>
    <row r="51" spans="1:4" ht="21">
      <c r="A51" s="43"/>
      <c r="B51" s="87"/>
      <c r="C51" s="89"/>
      <c r="D51" s="89"/>
    </row>
    <row r="52" spans="1:4" ht="21">
      <c r="A52" s="43"/>
      <c r="B52" s="87"/>
      <c r="C52" s="89"/>
      <c r="D52" s="89"/>
    </row>
    <row r="53" spans="1:4" ht="21">
      <c r="A53" s="43"/>
      <c r="B53" s="87"/>
      <c r="C53" s="89"/>
      <c r="D53" s="89"/>
    </row>
    <row r="54" spans="1:4" ht="21">
      <c r="A54" s="43"/>
      <c r="B54" s="87"/>
      <c r="C54" s="89"/>
      <c r="D54" s="88"/>
    </row>
    <row r="55" spans="1:4" ht="21">
      <c r="A55" s="43"/>
      <c r="B55" s="87"/>
      <c r="C55" s="89"/>
      <c r="D55" s="88"/>
    </row>
    <row r="56" spans="1:4" ht="21">
      <c r="A56" s="43"/>
      <c r="B56" s="87"/>
      <c r="C56" s="89"/>
      <c r="D56" s="88"/>
    </row>
    <row r="57" spans="1:4" ht="21">
      <c r="A57" s="43"/>
      <c r="B57" s="87"/>
      <c r="C57" s="89"/>
      <c r="D57" s="88"/>
    </row>
    <row r="58" spans="1:4" ht="21">
      <c r="A58" s="43"/>
      <c r="B58" s="87"/>
      <c r="C58" s="89"/>
      <c r="D58" s="88"/>
    </row>
    <row r="59" spans="1:4" ht="21">
      <c r="A59" s="43"/>
      <c r="B59" s="87"/>
      <c r="C59" s="89"/>
      <c r="D59" s="89"/>
    </row>
    <row r="60" spans="1:4" ht="21">
      <c r="A60" s="43"/>
      <c r="B60" s="87"/>
      <c r="C60" s="89"/>
      <c r="D60" s="89"/>
    </row>
    <row r="61" spans="1:4" ht="21">
      <c r="A61" s="43"/>
      <c r="B61" s="87"/>
      <c r="C61" s="89"/>
      <c r="D61" s="89"/>
    </row>
    <row r="62" spans="1:4" ht="21">
      <c r="A62" s="43"/>
      <c r="B62" s="43"/>
      <c r="C62" s="91"/>
      <c r="D62" s="91"/>
    </row>
    <row r="63" spans="1:4" ht="21">
      <c r="A63" s="43"/>
      <c r="B63" s="43"/>
      <c r="C63" s="43"/>
      <c r="D63" s="43"/>
    </row>
    <row r="64" spans="1:4" ht="21">
      <c r="A64" s="43"/>
      <c r="B64" s="43"/>
      <c r="C64" s="43"/>
      <c r="D64" s="43"/>
    </row>
    <row r="65" spans="1:4" ht="21">
      <c r="A65" s="43"/>
      <c r="B65" s="43"/>
      <c r="C65" s="43"/>
      <c r="D65" s="43"/>
    </row>
    <row r="66" spans="1:4" ht="21">
      <c r="A66" s="43"/>
      <c r="B66" s="43"/>
      <c r="C66" s="43"/>
      <c r="D66" s="43"/>
    </row>
    <row r="67" spans="1:4" ht="21">
      <c r="A67" s="43"/>
      <c r="B67" s="43"/>
      <c r="C67" s="43"/>
      <c r="D67" s="43"/>
    </row>
    <row r="68" spans="1:4" ht="21">
      <c r="A68" s="43"/>
      <c r="B68" s="43"/>
      <c r="C68" s="43"/>
      <c r="D68" s="43"/>
    </row>
    <row r="69" spans="1:4" ht="21">
      <c r="A69" s="43"/>
      <c r="B69" s="43"/>
      <c r="C69" s="43"/>
      <c r="D69" s="43"/>
    </row>
    <row r="70" spans="1:4" ht="21">
      <c r="A70" s="43"/>
      <c r="B70" s="43"/>
      <c r="C70" s="43"/>
      <c r="D70" s="43"/>
    </row>
  </sheetData>
  <sheetProtection/>
  <mergeCells count="6">
    <mergeCell ref="A42:D42"/>
    <mergeCell ref="A1:D1"/>
    <mergeCell ref="A2:D2"/>
    <mergeCell ref="A3:D3"/>
    <mergeCell ref="A40:D40"/>
    <mergeCell ref="A41:D41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SheetLayoutView="100" zoomScalePageLayoutView="0" workbookViewId="0" topLeftCell="A1">
      <selection activeCell="A4" sqref="A4: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9.140625" style="1" customWidth="1"/>
    <col min="7" max="7" width="12.7109375" style="1" customWidth="1"/>
    <col min="8" max="8" width="18.57421875" style="1" customWidth="1"/>
    <col min="9" max="16384" width="9.140625" style="1" customWidth="1"/>
  </cols>
  <sheetData>
    <row r="3" spans="1:5" ht="21">
      <c r="A3" s="1" t="s">
        <v>0</v>
      </c>
      <c r="D3" s="1" t="s">
        <v>1</v>
      </c>
      <c r="E3" s="2" t="s">
        <v>145</v>
      </c>
    </row>
    <row r="4" spans="1:5" ht="21">
      <c r="A4" s="92" t="s">
        <v>2</v>
      </c>
      <c r="B4" s="92"/>
      <c r="C4" s="92"/>
      <c r="D4" s="92"/>
      <c r="E4" s="92"/>
    </row>
    <row r="5" ht="21">
      <c r="D5" s="1" t="s">
        <v>3</v>
      </c>
    </row>
    <row r="6" spans="1:5" ht="21.75" thickBot="1">
      <c r="A6" s="3"/>
      <c r="B6" s="3"/>
      <c r="C6" s="3" t="s">
        <v>4</v>
      </c>
      <c r="D6" s="3" t="s">
        <v>4</v>
      </c>
      <c r="E6" s="3" t="s">
        <v>4</v>
      </c>
    </row>
    <row r="7" spans="1:5" ht="21.75" thickTop="1">
      <c r="A7" s="93" t="s">
        <v>5</v>
      </c>
      <c r="B7" s="94"/>
      <c r="C7" s="4"/>
      <c r="D7" s="5"/>
      <c r="E7" s="6" t="s">
        <v>6</v>
      </c>
    </row>
    <row r="8" spans="1:5" ht="21">
      <c r="A8" s="7" t="s">
        <v>7</v>
      </c>
      <c r="B8" s="8" t="s">
        <v>8</v>
      </c>
      <c r="C8" s="9" t="s">
        <v>9</v>
      </c>
      <c r="D8" s="10" t="s">
        <v>10</v>
      </c>
      <c r="E8" s="10" t="s">
        <v>11</v>
      </c>
    </row>
    <row r="9" spans="1:5" ht="21.75" thickBot="1">
      <c r="A9" s="11" t="s">
        <v>12</v>
      </c>
      <c r="B9" s="12" t="s">
        <v>12</v>
      </c>
      <c r="C9" s="3"/>
      <c r="D9" s="13"/>
      <c r="E9" s="12" t="s">
        <v>12</v>
      </c>
    </row>
    <row r="10" spans="1:5" ht="29.25" customHeight="1" thickTop="1">
      <c r="A10" s="14" t="s">
        <v>4</v>
      </c>
      <c r="B10" s="15">
        <v>1162216557.84</v>
      </c>
      <c r="C10" s="16" t="s">
        <v>13</v>
      </c>
      <c r="D10" s="17"/>
      <c r="E10" s="15">
        <v>1165507177.3399997</v>
      </c>
    </row>
    <row r="11" spans="1:5" ht="21">
      <c r="A11" s="18"/>
      <c r="B11" s="19"/>
      <c r="C11" s="1" t="s">
        <v>14</v>
      </c>
      <c r="D11" s="19"/>
      <c r="E11" s="19"/>
    </row>
    <row r="12" spans="1:5" ht="21">
      <c r="A12" s="20">
        <f>55000000</f>
        <v>55000000</v>
      </c>
      <c r="B12" s="21">
        <f>7647835.8+5610817.28+4549782.15+5850239.63+5369013.54</f>
        <v>29027688.4</v>
      </c>
      <c r="C12" s="1" t="s">
        <v>15</v>
      </c>
      <c r="D12" s="22" t="s">
        <v>16</v>
      </c>
      <c r="E12" s="21">
        <v>5369013.54</v>
      </c>
    </row>
    <row r="13" spans="1:5" ht="21">
      <c r="A13" s="20">
        <v>1300000</v>
      </c>
      <c r="B13" s="20">
        <f>42659+74526+42101+29840+733543</f>
        <v>922669</v>
      </c>
      <c r="C13" s="1" t="s">
        <v>17</v>
      </c>
      <c r="D13" s="22" t="s">
        <v>18</v>
      </c>
      <c r="E13" s="20">
        <v>733543</v>
      </c>
    </row>
    <row r="14" spans="1:5" ht="21">
      <c r="A14" s="20">
        <v>14470000</v>
      </c>
      <c r="B14" s="20">
        <f>6963966.24+1193235.54+1621269.74+3899231.47+1220215.93</f>
        <v>14897918.92</v>
      </c>
      <c r="C14" s="1" t="s">
        <v>19</v>
      </c>
      <c r="D14" s="22" t="s">
        <v>20</v>
      </c>
      <c r="E14" s="20">
        <v>1220215.93</v>
      </c>
    </row>
    <row r="15" spans="1:5" ht="21">
      <c r="A15" s="20">
        <v>1240000</v>
      </c>
      <c r="B15" s="23">
        <f>37562+101696+39922+122906+954189</f>
        <v>1256275</v>
      </c>
      <c r="C15" s="1" t="s">
        <v>21</v>
      </c>
      <c r="D15" s="22" t="s">
        <v>22</v>
      </c>
      <c r="E15" s="23">
        <v>954189</v>
      </c>
    </row>
    <row r="16" spans="1:5" ht="21">
      <c r="A16" s="20">
        <v>60000</v>
      </c>
      <c r="B16" s="24" t="s">
        <v>23</v>
      </c>
      <c r="C16" s="1" t="s">
        <v>24</v>
      </c>
      <c r="D16" s="22" t="s">
        <v>25</v>
      </c>
      <c r="E16" s="24" t="s">
        <v>23</v>
      </c>
    </row>
    <row r="17" spans="1:8" ht="21">
      <c r="A17" s="20">
        <v>480000000</v>
      </c>
      <c r="B17" s="20">
        <f>36090662.97+25254066.46+9440713.52+296913809.79</f>
        <v>367699252.74</v>
      </c>
      <c r="C17" s="1" t="s">
        <v>26</v>
      </c>
      <c r="D17" s="22" t="s">
        <v>27</v>
      </c>
      <c r="E17" s="20">
        <v>296913809.79</v>
      </c>
      <c r="H17" s="100">
        <f>SUM(E12:E17)</f>
        <v>305190771.26000005</v>
      </c>
    </row>
    <row r="18" spans="1:8" ht="21">
      <c r="A18" s="20">
        <v>107930000</v>
      </c>
      <c r="B18" s="20">
        <f>89090798+2316866</f>
        <v>91407664</v>
      </c>
      <c r="C18" s="1" t="s">
        <v>28</v>
      </c>
      <c r="D18" s="22" t="s">
        <v>29</v>
      </c>
      <c r="E18" s="20">
        <v>2316866</v>
      </c>
      <c r="H18" s="101"/>
    </row>
    <row r="19" spans="1:8" ht="21">
      <c r="A19" s="24" t="s">
        <v>23</v>
      </c>
      <c r="B19" s="26">
        <f>8948090+2202000+2202000</f>
        <v>13352090</v>
      </c>
      <c r="C19" s="1" t="s">
        <v>30</v>
      </c>
      <c r="D19" s="22" t="s">
        <v>31</v>
      </c>
      <c r="E19" s="26">
        <v>2202000</v>
      </c>
      <c r="H19" s="100">
        <f>SUM(B12:B17)</f>
        <v>413803804.06</v>
      </c>
    </row>
    <row r="20" spans="1:8" ht="21.75" thickBot="1">
      <c r="A20" s="27">
        <f>SUM(A12:A18)</f>
        <v>660000000</v>
      </c>
      <c r="B20" s="28">
        <f>SUM(B12:B19)</f>
        <v>518563558.06</v>
      </c>
      <c r="C20" s="29"/>
      <c r="D20" s="30" t="s">
        <v>4</v>
      </c>
      <c r="E20" s="27">
        <f>SUM(E12:E19)</f>
        <v>309709637.26000005</v>
      </c>
      <c r="H20" s="101"/>
    </row>
    <row r="21" spans="1:8" ht="21.75" thickTop="1">
      <c r="A21" s="31"/>
      <c r="B21" s="32"/>
      <c r="C21" s="33"/>
      <c r="D21" s="22"/>
      <c r="E21" s="26"/>
      <c r="H21" s="101"/>
    </row>
    <row r="22" spans="1:8" ht="21">
      <c r="A22" s="32"/>
      <c r="B22" s="20">
        <v>800.19</v>
      </c>
      <c r="C22" s="1" t="s">
        <v>32</v>
      </c>
      <c r="D22" s="22" t="s">
        <v>33</v>
      </c>
      <c r="E22" s="24" t="s">
        <v>23</v>
      </c>
      <c r="H22" s="101"/>
    </row>
    <row r="23" spans="1:8" ht="21">
      <c r="A23" s="32"/>
      <c r="B23" s="20">
        <f>41534+3677885+106698+241520+922662</f>
        <v>4990299</v>
      </c>
      <c r="C23" s="1" t="s">
        <v>34</v>
      </c>
      <c r="D23" s="22" t="s">
        <v>35</v>
      </c>
      <c r="E23" s="20">
        <v>922662</v>
      </c>
      <c r="H23" s="101"/>
    </row>
    <row r="24" spans="1:8" ht="21">
      <c r="A24" s="34"/>
      <c r="B24" s="20">
        <f>577052.83+238855+117568+90</f>
        <v>933565.83</v>
      </c>
      <c r="C24" s="1" t="s">
        <v>36</v>
      </c>
      <c r="D24" s="10">
        <v>700</v>
      </c>
      <c r="E24" s="24" t="s">
        <v>23</v>
      </c>
      <c r="H24" s="101"/>
    </row>
    <row r="25" spans="1:8" ht="21">
      <c r="A25" s="34"/>
      <c r="B25" s="20">
        <f>10332+818758.36+10332+1249279.96</f>
        <v>2088702.3199999998</v>
      </c>
      <c r="C25" s="18" t="s">
        <v>37</v>
      </c>
      <c r="D25" s="10">
        <v>704</v>
      </c>
      <c r="E25" s="20">
        <v>1249279.96</v>
      </c>
      <c r="H25" s="101"/>
    </row>
    <row r="26" spans="1:8" ht="21">
      <c r="A26" s="34"/>
      <c r="B26" s="20">
        <f>675714.2+808078.77+1348658.23+727852.3+2093154.07</f>
        <v>5653457.57</v>
      </c>
      <c r="C26" s="1" t="s">
        <v>38</v>
      </c>
      <c r="D26" s="22" t="s">
        <v>39</v>
      </c>
      <c r="E26" s="20">
        <v>2093154.07</v>
      </c>
      <c r="H26" s="101"/>
    </row>
    <row r="27" spans="1:8" ht="21">
      <c r="A27" s="34"/>
      <c r="B27" s="20"/>
      <c r="D27" s="22"/>
      <c r="E27" s="26"/>
      <c r="H27" s="101"/>
    </row>
    <row r="28" spans="1:8" ht="21">
      <c r="A28" s="34"/>
      <c r="B28" s="20"/>
      <c r="D28" s="22"/>
      <c r="E28" s="26"/>
      <c r="H28" s="101"/>
    </row>
    <row r="29" spans="1:8" ht="21">
      <c r="A29" s="34"/>
      <c r="B29" s="20"/>
      <c r="D29" s="22"/>
      <c r="E29" s="26"/>
      <c r="H29" s="101"/>
    </row>
    <row r="30" spans="1:8" ht="21">
      <c r="A30" s="34"/>
      <c r="B30" s="20"/>
      <c r="D30" s="22"/>
      <c r="E30" s="20"/>
      <c r="H30" s="101"/>
    </row>
    <row r="31" spans="1:8" ht="27" customHeight="1">
      <c r="A31" s="34" t="s">
        <v>4</v>
      </c>
      <c r="B31" s="35">
        <f>SUM(B21:B30)</f>
        <v>13666824.91</v>
      </c>
      <c r="C31" s="36" t="s">
        <v>4</v>
      </c>
      <c r="D31" s="37" t="s">
        <v>4</v>
      </c>
      <c r="E31" s="35">
        <f>SUM(E21:E30)</f>
        <v>4265096.03</v>
      </c>
      <c r="H31" s="101"/>
    </row>
    <row r="32" spans="1:5" ht="27.75" customHeight="1" thickBot="1">
      <c r="A32" s="38" t="s">
        <v>4</v>
      </c>
      <c r="B32" s="39">
        <f>B20+B31</f>
        <v>532230382.97</v>
      </c>
      <c r="C32" s="40" t="s">
        <v>40</v>
      </c>
      <c r="D32" s="17"/>
      <c r="E32" s="39">
        <f>E20+E31</f>
        <v>313974733.29</v>
      </c>
    </row>
    <row r="33" spans="1:5" ht="21.75" customHeight="1" thickTop="1">
      <c r="A33" s="41"/>
      <c r="B33" s="42"/>
      <c r="C33" s="40"/>
      <c r="D33" s="43"/>
      <c r="E33" s="42"/>
    </row>
    <row r="34" spans="1:5" ht="21.75" customHeight="1">
      <c r="A34" s="41"/>
      <c r="B34" s="42"/>
      <c r="C34" s="40"/>
      <c r="D34" s="43"/>
      <c r="E34" s="42"/>
    </row>
    <row r="35" spans="1:5" ht="21.75" customHeight="1">
      <c r="A35" s="41"/>
      <c r="B35" s="42"/>
      <c r="C35" s="40"/>
      <c r="D35" s="43"/>
      <c r="E35" s="42"/>
    </row>
    <row r="36" spans="1:5" ht="21.75" customHeight="1">
      <c r="A36" s="41"/>
      <c r="B36" s="42"/>
      <c r="C36" s="40"/>
      <c r="D36" s="43"/>
      <c r="E36" s="42"/>
    </row>
    <row r="37" spans="1:5" ht="21.75" customHeight="1">
      <c r="A37" s="41"/>
      <c r="B37" s="42"/>
      <c r="C37" s="40"/>
      <c r="D37" s="43"/>
      <c r="E37" s="42"/>
    </row>
    <row r="38" spans="1:5" ht="21.75" customHeight="1">
      <c r="A38" s="41"/>
      <c r="B38" s="42"/>
      <c r="C38" s="40"/>
      <c r="D38" s="43"/>
      <c r="E38" s="42"/>
    </row>
    <row r="39" spans="1:5" ht="18.75" customHeight="1">
      <c r="A39" s="95" t="s">
        <v>41</v>
      </c>
      <c r="B39" s="95"/>
      <c r="C39" s="95"/>
      <c r="D39" s="95"/>
      <c r="E39" s="95"/>
    </row>
    <row r="40" spans="1:5" ht="13.5" customHeight="1" thickBot="1">
      <c r="A40" s="41"/>
      <c r="B40" s="42"/>
      <c r="C40" s="40"/>
      <c r="D40" s="43"/>
      <c r="E40" s="42"/>
    </row>
    <row r="41" spans="1:5" ht="16.5" customHeight="1" thickTop="1">
      <c r="A41" s="96" t="s">
        <v>5</v>
      </c>
      <c r="B41" s="97"/>
      <c r="C41" s="44"/>
      <c r="D41" s="44"/>
      <c r="E41" s="45" t="s">
        <v>6</v>
      </c>
    </row>
    <row r="42" spans="1:8" ht="18.75" customHeight="1">
      <c r="A42" s="46" t="s">
        <v>7</v>
      </c>
      <c r="B42" s="47" t="s">
        <v>8</v>
      </c>
      <c r="C42" s="48" t="s">
        <v>9</v>
      </c>
      <c r="D42" s="46" t="s">
        <v>10</v>
      </c>
      <c r="E42" s="49" t="s">
        <v>11</v>
      </c>
      <c r="F42" s="101"/>
      <c r="G42" s="101"/>
      <c r="H42" s="101"/>
    </row>
    <row r="43" spans="1:8" ht="15.75" customHeight="1" thickBot="1">
      <c r="A43" s="50" t="s">
        <v>12</v>
      </c>
      <c r="B43" s="51" t="s">
        <v>12</v>
      </c>
      <c r="C43" s="13"/>
      <c r="D43" s="52"/>
      <c r="E43" s="51" t="s">
        <v>12</v>
      </c>
      <c r="F43" s="101"/>
      <c r="G43" s="101"/>
      <c r="H43" s="101"/>
    </row>
    <row r="44" spans="1:8" ht="25.5" customHeight="1" thickTop="1">
      <c r="A44" s="46"/>
      <c r="B44" s="46"/>
      <c r="C44" s="53" t="s">
        <v>42</v>
      </c>
      <c r="D44" s="54"/>
      <c r="E44" s="49"/>
      <c r="F44" s="101"/>
      <c r="G44" s="101" t="s">
        <v>43</v>
      </c>
      <c r="H44" s="100">
        <f>+E54</f>
        <v>202317.2</v>
      </c>
    </row>
    <row r="45" spans="1:8" ht="21.75" customHeight="1">
      <c r="A45" s="20">
        <v>33242770</v>
      </c>
      <c r="B45" s="20">
        <f>312761+1116.8+505079.8+2719416.2+384951.8+2888978.8</f>
        <v>6812304.4</v>
      </c>
      <c r="C45" s="1" t="s">
        <v>44</v>
      </c>
      <c r="D45" s="55" t="s">
        <v>45</v>
      </c>
      <c r="E45" s="20">
        <v>2888978.8</v>
      </c>
      <c r="F45" s="101"/>
      <c r="G45" s="101"/>
      <c r="H45" s="101"/>
    </row>
    <row r="46" spans="1:8" ht="21.75" customHeight="1">
      <c r="A46" s="20">
        <v>37074130</v>
      </c>
      <c r="B46" s="20">
        <f>2396114.19+2781536.12+2489810.39+2487302+2477564.58</f>
        <v>12632327.280000001</v>
      </c>
      <c r="C46" s="1" t="s">
        <v>46</v>
      </c>
      <c r="D46" s="55" t="s">
        <v>47</v>
      </c>
      <c r="E46" s="20">
        <v>2477564.58</v>
      </c>
      <c r="F46" s="101"/>
      <c r="G46" s="101"/>
      <c r="H46" s="100">
        <f>SUM(E46:E48)</f>
        <v>4539201.87</v>
      </c>
    </row>
    <row r="47" spans="1:8" ht="21.75" customHeight="1">
      <c r="A47" s="20">
        <v>3680200</v>
      </c>
      <c r="B47" s="20">
        <f>288830+310452+299641+299641+299641</f>
        <v>1498205</v>
      </c>
      <c r="C47" s="1" t="s">
        <v>48</v>
      </c>
      <c r="D47" s="55" t="s">
        <v>49</v>
      </c>
      <c r="E47" s="20">
        <v>299641</v>
      </c>
      <c r="F47" s="101"/>
      <c r="G47" s="101"/>
      <c r="H47" s="100">
        <f>SUM(E58:E60)</f>
        <v>2344344</v>
      </c>
    </row>
    <row r="48" spans="1:8" ht="21.75" customHeight="1">
      <c r="A48" s="20">
        <v>29040900</v>
      </c>
      <c r="B48" s="20">
        <f>1290533.87+2343010.97+1772435+1762965.97+1761996.29</f>
        <v>8930942.1</v>
      </c>
      <c r="C48" s="1" t="s">
        <v>50</v>
      </c>
      <c r="D48" s="55" t="s">
        <v>51</v>
      </c>
      <c r="E48" s="20">
        <f>1762095-98.71</f>
        <v>1761996.29</v>
      </c>
      <c r="F48" s="101"/>
      <c r="G48" s="101" t="s">
        <v>52</v>
      </c>
      <c r="H48" s="103">
        <f>SUM(H46:H47)</f>
        <v>6883545.87</v>
      </c>
    </row>
    <row r="49" spans="1:8" ht="21.75" customHeight="1">
      <c r="A49" s="20">
        <v>18845000</v>
      </c>
      <c r="B49" s="20">
        <f>126996+148422+122933+390115+150421.5</f>
        <v>938887.5</v>
      </c>
      <c r="C49" s="1" t="s">
        <v>53</v>
      </c>
      <c r="D49" s="55" t="s">
        <v>54</v>
      </c>
      <c r="E49" s="20">
        <v>150421.5</v>
      </c>
      <c r="F49" s="101"/>
      <c r="G49" s="101"/>
      <c r="H49" s="101"/>
    </row>
    <row r="50" spans="1:8" ht="21.75" customHeight="1">
      <c r="A50" s="20">
        <v>73799200</v>
      </c>
      <c r="B50" s="20">
        <f>86345+324700+1153689+2212633.65</f>
        <v>3777367.65</v>
      </c>
      <c r="C50" s="1" t="s">
        <v>55</v>
      </c>
      <c r="D50" s="55" t="s">
        <v>56</v>
      </c>
      <c r="E50" s="20">
        <v>2212633.65</v>
      </c>
      <c r="F50" s="101"/>
      <c r="G50" s="101" t="s">
        <v>57</v>
      </c>
      <c r="H50" s="100">
        <f>SUM(E49:E52)</f>
        <v>3182557.03</v>
      </c>
    </row>
    <row r="51" spans="1:8" ht="21.75" customHeight="1">
      <c r="A51" s="56">
        <v>16583200</v>
      </c>
      <c r="B51" s="20">
        <f>84610.19+485044.06+748290.64+357894.59</f>
        <v>1675839.4800000002</v>
      </c>
      <c r="C51" s="1" t="s">
        <v>58</v>
      </c>
      <c r="D51" s="55" t="s">
        <v>59</v>
      </c>
      <c r="E51" s="20">
        <f>359284.59-1390</f>
        <v>357894.59</v>
      </c>
      <c r="F51" s="101"/>
      <c r="G51" s="101"/>
      <c r="H51" s="100">
        <f>SUM(E61:E64)</f>
        <v>5533816.09</v>
      </c>
    </row>
    <row r="52" spans="1:8" ht="21.75" customHeight="1">
      <c r="A52" s="56">
        <v>7365000</v>
      </c>
      <c r="B52" s="20">
        <f>459678.14+532721.64+526763.78+366235.72+461607.29</f>
        <v>2347006.57</v>
      </c>
      <c r="C52" s="1" t="s">
        <v>60</v>
      </c>
      <c r="D52" s="55" t="s">
        <v>61</v>
      </c>
      <c r="E52" s="20">
        <v>461607.29</v>
      </c>
      <c r="F52" s="101"/>
      <c r="G52" s="101" t="s">
        <v>62</v>
      </c>
      <c r="H52" s="100">
        <f>+E45+E57</f>
        <v>2949429.9</v>
      </c>
    </row>
    <row r="53" spans="1:8" ht="21.75" customHeight="1">
      <c r="A53" s="56">
        <v>54126660</v>
      </c>
      <c r="B53" s="20">
        <f>329760+4035520+4982760+15022680+11332180</f>
        <v>35702900</v>
      </c>
      <c r="C53" s="1" t="s">
        <v>63</v>
      </c>
      <c r="D53" s="55" t="s">
        <v>64</v>
      </c>
      <c r="E53" s="20">
        <v>11332180</v>
      </c>
      <c r="F53" s="101"/>
      <c r="G53" s="101"/>
      <c r="H53" s="103">
        <f>SUM(H50:H52)</f>
        <v>11665803.02</v>
      </c>
    </row>
    <row r="54" spans="1:8" ht="21.75" customHeight="1">
      <c r="A54" s="56">
        <v>7530700</v>
      </c>
      <c r="B54" s="20">
        <f>8800+138175+373075.58+202317.2</f>
        <v>722367.78</v>
      </c>
      <c r="C54" s="1" t="s">
        <v>65</v>
      </c>
      <c r="D54" s="55" t="s">
        <v>66</v>
      </c>
      <c r="E54" s="20">
        <v>202317.2</v>
      </c>
      <c r="F54" s="101"/>
      <c r="G54" s="101"/>
      <c r="H54" s="101"/>
    </row>
    <row r="55" spans="1:8" ht="21.75" customHeight="1">
      <c r="A55" s="56">
        <v>269646900</v>
      </c>
      <c r="B55" s="24" t="s">
        <v>23</v>
      </c>
      <c r="C55" s="1" t="s">
        <v>67</v>
      </c>
      <c r="D55" s="55" t="s">
        <v>68</v>
      </c>
      <c r="E55" s="24" t="s">
        <v>23</v>
      </c>
      <c r="F55" s="101"/>
      <c r="G55" s="101"/>
      <c r="H55" s="101"/>
    </row>
    <row r="56" spans="1:8" ht="21.75" customHeight="1">
      <c r="A56" s="56">
        <v>200000</v>
      </c>
      <c r="B56" s="20">
        <v>100000</v>
      </c>
      <c r="C56" s="1" t="s">
        <v>69</v>
      </c>
      <c r="D56" s="55" t="s">
        <v>70</v>
      </c>
      <c r="E56" s="24" t="s">
        <v>23</v>
      </c>
      <c r="F56" s="101"/>
      <c r="G56" s="101" t="s">
        <v>146</v>
      </c>
      <c r="H56" s="100">
        <f>SUM(E45:E56)</f>
        <v>22145234.9</v>
      </c>
    </row>
    <row r="57" spans="1:8" ht="21.75" customHeight="1">
      <c r="A57" s="56">
        <v>886500</v>
      </c>
      <c r="B57" s="20">
        <f>58611.1+65130.1+64019.8+61062.25+60451.1</f>
        <v>309274.35</v>
      </c>
      <c r="C57" s="1" t="s">
        <v>44</v>
      </c>
      <c r="D57" s="55" t="s">
        <v>71</v>
      </c>
      <c r="E57" s="20">
        <v>60451.1</v>
      </c>
      <c r="F57" s="101"/>
      <c r="G57" s="101"/>
      <c r="H57" s="101"/>
    </row>
    <row r="58" spans="1:8" ht="21.75" customHeight="1">
      <c r="A58" s="56">
        <v>41118000</v>
      </c>
      <c r="B58" s="20">
        <f>2073880+2287470+2122861.93+2844290.77+2224160</f>
        <v>11552662.7</v>
      </c>
      <c r="C58" s="1" t="s">
        <v>46</v>
      </c>
      <c r="D58" s="55" t="s">
        <v>72</v>
      </c>
      <c r="E58" s="20">
        <v>2224160</v>
      </c>
      <c r="F58" s="101"/>
      <c r="G58" s="101"/>
      <c r="H58" s="101"/>
    </row>
    <row r="59" spans="1:8" ht="21.75" customHeight="1">
      <c r="A59" s="56">
        <v>332600</v>
      </c>
      <c r="B59" s="20">
        <f>26140+28228+27184+27184+27184</f>
        <v>135920</v>
      </c>
      <c r="C59" s="1" t="s">
        <v>48</v>
      </c>
      <c r="D59" s="55" t="s">
        <v>73</v>
      </c>
      <c r="E59" s="20">
        <v>27184</v>
      </c>
      <c r="F59" s="101"/>
      <c r="G59" s="101"/>
      <c r="H59" s="101"/>
    </row>
    <row r="60" spans="1:8" ht="21.75" customHeight="1">
      <c r="A60" s="20">
        <v>1440200</v>
      </c>
      <c r="B60" s="20">
        <f>58530+127470+93000+93000+93000</f>
        <v>465000</v>
      </c>
      <c r="C60" s="1" t="s">
        <v>50</v>
      </c>
      <c r="D60" s="55" t="s">
        <v>74</v>
      </c>
      <c r="E60" s="20">
        <v>93000</v>
      </c>
      <c r="F60" s="101"/>
      <c r="G60" s="101"/>
      <c r="H60" s="101"/>
    </row>
    <row r="61" spans="1:8" ht="21.75" customHeight="1">
      <c r="A61" s="20">
        <v>23100</v>
      </c>
      <c r="B61" s="24" t="s">
        <v>23</v>
      </c>
      <c r="C61" s="1" t="s">
        <v>53</v>
      </c>
      <c r="D61" s="55" t="s">
        <v>75</v>
      </c>
      <c r="E61" s="24" t="s">
        <v>23</v>
      </c>
      <c r="F61" s="101"/>
      <c r="G61" s="101"/>
      <c r="H61" s="100"/>
    </row>
    <row r="62" spans="1:8" ht="21" customHeight="1">
      <c r="A62" s="20">
        <v>10269600</v>
      </c>
      <c r="B62" s="20">
        <f>756000+1190400+5518000</f>
        <v>7464400</v>
      </c>
      <c r="C62" s="1" t="s">
        <v>55</v>
      </c>
      <c r="D62" s="55" t="s">
        <v>76</v>
      </c>
      <c r="E62" s="20">
        <v>5518000</v>
      </c>
      <c r="F62" s="101"/>
      <c r="G62" s="101"/>
      <c r="H62" s="101"/>
    </row>
    <row r="63" spans="1:8" ht="21" customHeight="1">
      <c r="A63" s="20">
        <v>3534340</v>
      </c>
      <c r="B63" s="20">
        <f>167021.4</f>
        <v>167021.4</v>
      </c>
      <c r="C63" s="1" t="s">
        <v>58</v>
      </c>
      <c r="D63" s="55" t="s">
        <v>77</v>
      </c>
      <c r="E63" s="24" t="s">
        <v>23</v>
      </c>
      <c r="F63" s="101"/>
      <c r="G63" s="101"/>
      <c r="H63" s="101"/>
    </row>
    <row r="64" spans="1:8" ht="21" customHeight="1">
      <c r="A64" s="20">
        <v>180000</v>
      </c>
      <c r="B64" s="20">
        <f>30888.45+1378.16+735.63+45318.22+15816.09</f>
        <v>94136.54999999999</v>
      </c>
      <c r="C64" s="1" t="s">
        <v>60</v>
      </c>
      <c r="D64" s="55" t="s">
        <v>78</v>
      </c>
      <c r="E64" s="20">
        <v>15816.09</v>
      </c>
      <c r="F64" s="101"/>
      <c r="G64" s="101"/>
      <c r="H64" s="101"/>
    </row>
    <row r="65" spans="1:8" ht="21" customHeight="1">
      <c r="A65" s="20">
        <v>51081000</v>
      </c>
      <c r="B65" s="24" t="s">
        <v>23</v>
      </c>
      <c r="C65" s="1" t="s">
        <v>67</v>
      </c>
      <c r="D65" s="55" t="s">
        <v>79</v>
      </c>
      <c r="E65" s="24" t="s">
        <v>23</v>
      </c>
      <c r="F65" s="101"/>
      <c r="G65" s="101" t="s">
        <v>147</v>
      </c>
      <c r="H65" s="100">
        <f>SUM(E57:E65)</f>
        <v>7938611.1899999995</v>
      </c>
    </row>
    <row r="66" spans="1:8" ht="21" customHeight="1" thickBot="1">
      <c r="A66" s="27">
        <f>SUM(A45:A65)</f>
        <v>660000000</v>
      </c>
      <c r="B66" s="27">
        <f>SUM(B45:B65)</f>
        <v>95326562.75999999</v>
      </c>
      <c r="C66" s="36"/>
      <c r="D66" s="57"/>
      <c r="E66" s="27">
        <f>SUM(E45:E65)</f>
        <v>30083846.09</v>
      </c>
      <c r="F66" s="101"/>
      <c r="G66" s="101"/>
      <c r="H66" s="101"/>
    </row>
    <row r="67" spans="1:8" ht="21" customHeight="1" thickTop="1">
      <c r="A67" s="31"/>
      <c r="B67" s="20">
        <f>6606000+4544090+2202000</f>
        <v>13352090</v>
      </c>
      <c r="C67" s="1" t="s">
        <v>63</v>
      </c>
      <c r="D67" s="55" t="s">
        <v>80</v>
      </c>
      <c r="E67" s="20">
        <v>2202000</v>
      </c>
      <c r="F67" s="101"/>
      <c r="G67" s="101"/>
      <c r="H67" s="101"/>
    </row>
    <row r="68" spans="1:8" ht="21" customHeight="1">
      <c r="A68" s="34"/>
      <c r="B68" s="20">
        <f>15000+223320+697520+493000+1379839</f>
        <v>2808679</v>
      </c>
      <c r="C68" s="1" t="s">
        <v>34</v>
      </c>
      <c r="D68" s="55" t="s">
        <v>35</v>
      </c>
      <c r="E68" s="20">
        <v>1379839</v>
      </c>
      <c r="F68" s="101"/>
      <c r="G68" s="101"/>
      <c r="H68" s="101"/>
    </row>
    <row r="69" spans="1:8" ht="21" customHeight="1">
      <c r="A69" s="34" t="s">
        <v>4</v>
      </c>
      <c r="B69" s="26">
        <f>54994071.41+30700643+15848451.09+3332825+9965624.5</f>
        <v>114841615</v>
      </c>
      <c r="C69" s="1" t="s">
        <v>81</v>
      </c>
      <c r="D69" s="22" t="s">
        <v>82</v>
      </c>
      <c r="E69" s="26">
        <v>9965624.5</v>
      </c>
      <c r="F69" s="101"/>
      <c r="G69" s="101"/>
      <c r="H69" s="101"/>
    </row>
    <row r="70" spans="1:8" ht="21" customHeight="1">
      <c r="A70" s="34"/>
      <c r="B70" s="26">
        <f>41534+3645965+26100</f>
        <v>3713599</v>
      </c>
      <c r="C70" s="1" t="s">
        <v>83</v>
      </c>
      <c r="D70" s="22" t="s">
        <v>84</v>
      </c>
      <c r="E70" s="24" t="s">
        <v>23</v>
      </c>
      <c r="F70" s="101"/>
      <c r="G70" s="102"/>
      <c r="H70" s="101"/>
    </row>
    <row r="71" spans="1:8" ht="21" customHeight="1">
      <c r="A71" s="34"/>
      <c r="B71" s="26">
        <v>22208747.48</v>
      </c>
      <c r="C71" s="1" t="s">
        <v>85</v>
      </c>
      <c r="D71" s="22" t="s">
        <v>86</v>
      </c>
      <c r="E71" s="24" t="s">
        <v>23</v>
      </c>
      <c r="F71" s="101"/>
      <c r="G71" s="102"/>
      <c r="H71" s="101"/>
    </row>
    <row r="72" spans="1:8" ht="21" customHeight="1">
      <c r="A72" s="34"/>
      <c r="B72" s="26">
        <f>505627.18+448306.68+454371.18+803365.78+5166</f>
        <v>2216836.8200000003</v>
      </c>
      <c r="C72" s="18" t="s">
        <v>37</v>
      </c>
      <c r="D72" s="22" t="s">
        <v>87</v>
      </c>
      <c r="E72" s="26">
        <v>5166</v>
      </c>
      <c r="F72" s="101"/>
      <c r="G72" s="101"/>
      <c r="H72" s="101"/>
    </row>
    <row r="73" spans="1:8" ht="21" customHeight="1">
      <c r="A73" s="34" t="s">
        <v>4</v>
      </c>
      <c r="B73" s="26">
        <f>620835.11+654042.41+1654845.63+1202852.37+2221687.16</f>
        <v>6354262.68</v>
      </c>
      <c r="C73" s="1" t="s">
        <v>38</v>
      </c>
      <c r="D73" s="55" t="s">
        <v>39</v>
      </c>
      <c r="E73" s="26">
        <v>2221687.16</v>
      </c>
      <c r="F73" s="101"/>
      <c r="G73" s="101"/>
      <c r="H73" s="101"/>
    </row>
    <row r="74" spans="1:8" ht="21" customHeight="1">
      <c r="A74" s="34"/>
      <c r="B74" s="26">
        <v>800.19</v>
      </c>
      <c r="C74" s="1" t="s">
        <v>88</v>
      </c>
      <c r="D74" s="55" t="s">
        <v>89</v>
      </c>
      <c r="E74" s="24" t="s">
        <v>23</v>
      </c>
      <c r="F74" s="101"/>
      <c r="G74" s="101"/>
      <c r="H74" s="101"/>
    </row>
    <row r="75" spans="1:8" ht="21.75" customHeight="1">
      <c r="A75" s="34"/>
      <c r="B75" s="35">
        <f>SUM(B67:B74)</f>
        <v>165496630.17</v>
      </c>
      <c r="C75" s="58"/>
      <c r="D75" s="22"/>
      <c r="E75" s="59">
        <f>SUM(E67:E74)</f>
        <v>15774316.66</v>
      </c>
      <c r="F75" s="101"/>
      <c r="G75" s="101"/>
      <c r="H75" s="101"/>
    </row>
    <row r="76" spans="1:8" ht="19.5" customHeight="1">
      <c r="A76" s="38"/>
      <c r="B76" s="60">
        <f>B66+B75</f>
        <v>260823192.92999998</v>
      </c>
      <c r="C76" s="61" t="s">
        <v>90</v>
      </c>
      <c r="D76" s="62"/>
      <c r="E76" s="35">
        <f>E66+E75</f>
        <v>45858162.75</v>
      </c>
      <c r="F76" s="101"/>
      <c r="G76" s="101"/>
      <c r="H76" s="101"/>
    </row>
    <row r="77" spans="1:8" ht="19.5" customHeight="1">
      <c r="A77" s="43"/>
      <c r="B77" s="63">
        <f>B32-B76</f>
        <v>271407190.0400001</v>
      </c>
      <c r="C77" s="7" t="s">
        <v>91</v>
      </c>
      <c r="D77" s="62"/>
      <c r="E77" s="63">
        <f>E32-E76</f>
        <v>268116570.54000002</v>
      </c>
      <c r="F77" s="101"/>
      <c r="G77" s="101"/>
      <c r="H77" s="101"/>
    </row>
    <row r="78" spans="1:5" ht="20.25" customHeight="1">
      <c r="A78" s="43"/>
      <c r="B78" s="64">
        <f>B10+B32-B76</f>
        <v>1433623747.8799999</v>
      </c>
      <c r="C78" s="65" t="s">
        <v>92</v>
      </c>
      <c r="D78" s="66"/>
      <c r="E78" s="64">
        <f>E10+E32-E76</f>
        <v>1433623747.8799996</v>
      </c>
    </row>
    <row r="86" ht="21">
      <c r="E86" s="25"/>
    </row>
    <row r="87" spans="2:5" ht="21">
      <c r="B87" s="67"/>
      <c r="E87" s="25"/>
    </row>
    <row r="88" ht="21">
      <c r="E88" s="100">
        <f>E78-B78</f>
        <v>0</v>
      </c>
    </row>
  </sheetData>
  <sheetProtection/>
  <mergeCells count="4">
    <mergeCell ref="A4:E4"/>
    <mergeCell ref="A7:B7"/>
    <mergeCell ref="A39:E39"/>
    <mergeCell ref="A41:B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2014-05-02T04:51:07Z</dcterms:created>
  <dcterms:modified xsi:type="dcterms:W3CDTF">2014-05-02T07:51:25Z</dcterms:modified>
  <cp:category/>
  <cp:version/>
  <cp:contentType/>
  <cp:contentStatus/>
</cp:coreProperties>
</file>