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11" activeTab="0"/>
  </bookViews>
  <sheets>
    <sheet name="งบทดลอง" sheetId="1" r:id="rId1"/>
    <sheet name="รับจ่ายเงินสด" sheetId="2" r:id="rId2"/>
  </sheets>
  <definedNames>
    <definedName name="_xlnm.Print_Area" localSheetId="0">'งบทดลอง'!$A$1:$D$82</definedName>
    <definedName name="_xlnm.Print_Area" localSheetId="1">'รับจ่ายเงินสด'!$A$1:$G$130</definedName>
  </definedNames>
  <calcPr fullCalcOnLoad="1"/>
</workbook>
</file>

<file path=xl/sharedStrings.xml><?xml version="1.0" encoding="utf-8"?>
<sst xmlns="http://schemas.openxmlformats.org/spreadsheetml/2006/main" count="206" uniqueCount="145">
  <si>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</si>
  <si>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</si>
  <si>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รายงาน รับ - จ่าย  เงินสด</t>
  </si>
  <si>
    <t>ปีงบประมาณ….2557….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</si>
  <si>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</si>
  <si>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</si>
  <si>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</si>
  <si>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</si>
  <si>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</si>
  <si>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</si>
  <si>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</si>
  <si>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</si>
  <si>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</si>
  <si>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</si>
  <si>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</si>
  <si>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</si>
  <si>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</si>
  <si>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</si>
  <si>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</si>
  <si>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</si>
  <si>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</si>
  <si>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</si>
  <si>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</si>
  <si>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>-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</si>
  <si>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</si>
  <si>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</si>
  <si>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</si>
  <si>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</si>
  <si>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</si>
  <si>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</si>
  <si>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</si>
  <si>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</si>
  <si>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</si>
  <si>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</si>
  <si>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</si>
  <si>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</si>
  <si>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</si>
  <si>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</si>
  <si>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</si>
  <si>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</si>
  <si>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</si>
  <si>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</si>
  <si>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</si>
  <si>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</si>
  <si>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</si>
  <si>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</si>
  <si>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</si>
  <si>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</si>
  <si>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</si>
  <si>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</si>
  <si>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</si>
  <si>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</si>
  <si>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</si>
  <si>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</si>
  <si>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</si>
  <si>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</si>
  <si>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</si>
  <si>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</si>
  <si>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</si>
  <si>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</si>
  <si>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</si>
  <si>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</si>
  <si>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</si>
  <si>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</si>
  <si>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</si>
  <si>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</si>
  <si>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</si>
  <si>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</si>
  <si>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</si>
  <si>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</si>
  <si>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</si>
  <si>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</si>
  <si>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</si>
  <si>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</si>
  <si>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</si>
  <si>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</si>
  <si>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</si>
  <si>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>700</t>
  </si>
  <si>
    <t xml:space="preserve"> ลูกหนี้เงินยืมเงินสะสม</t>
  </si>
  <si>
    <t>704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</si>
  <si>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</si>
  <si>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</si>
  <si>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</si>
  <si>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</si>
  <si>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</si>
  <si>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</si>
  <si>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</si>
  <si>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>เดบิท</t>
  </si>
  <si>
    <t>เครดิต</t>
  </si>
  <si>
    <t xml:space="preserve">  เงินสด</t>
  </si>
  <si>
    <t>010</t>
  </si>
  <si>
    <t>012</t>
  </si>
  <si>
    <t xml:space="preserve">  เงินฝากสมทบทุนส่งเสริมอาชีพ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</si>
  <si>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</si>
  <si>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</si>
  <si>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</si>
  <si>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</si>
  <si>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</si>
  <si>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</si>
  <si>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</si>
  <si>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 xml:space="preserve">  เงินฝาก กสอ.</t>
  </si>
  <si>
    <t>701</t>
  </si>
  <si>
    <t xml:space="preserve">  ลูกหนี้เงินยืมเงินสะสม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</si>
  <si>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</si>
  <si>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</si>
  <si>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</si>
  <si>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</si>
  <si>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</si>
  <si>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</si>
  <si>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</si>
  <si>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</si>
  <si>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</si>
  <si>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</si>
  <si>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</si>
  <si>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</si>
  <si>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</si>
  <si>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</si>
  <si>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รายรับ  (หมายเหตุ 1)</t>
  </si>
  <si>
    <t>821</t>
  </si>
  <si>
    <t xml:space="preserve">  เงินรับฝาก  (หมายเหตุ 2)</t>
  </si>
  <si>
    <t xml:space="preserve">  รายจ่ายค้างจ่าย  (หมายเหตุ 3)</t>
  </si>
  <si>
    <t xml:space="preserve">  รายจ่ายผัดส่งใบสำคัญ </t>
  </si>
  <si>
    <t xml:space="preserve">  เงินอุดหนุนเฉพาะกิจค้างจ่าย</t>
  </si>
  <si>
    <t>602</t>
  </si>
  <si>
    <t xml:space="preserve">  รายจ่ายรอจ่าย</t>
  </si>
  <si>
    <t xml:space="preserve">  เงินสมทบทุนส่งเสริมอาชีพ</t>
  </si>
  <si>
    <t xml:space="preserve">  เงินสะสม</t>
  </si>
  <si>
    <t xml:space="preserve">  เงินทุนสำรองเงินสะสม</t>
  </si>
  <si>
    <t xml:space="preserve">  ค่าใช้สอย</t>
  </si>
  <si>
    <t>250</t>
  </si>
  <si>
    <t xml:space="preserve">  ค่าวัสดุ</t>
  </si>
  <si>
    <t>270</t>
  </si>
  <si>
    <t xml:space="preserve">  ค่าครุภัณฑ์</t>
  </si>
  <si>
    <t>450</t>
  </si>
  <si>
    <t>ธันวาคม  2556</t>
  </si>
  <si>
    <t>เงินอุดหนุนเฉพาะกิจ</t>
  </si>
  <si>
    <t>3000</t>
  </si>
  <si>
    <t>ค่าครุภัณฑ์</t>
  </si>
  <si>
    <t>งบบุคลากร</t>
  </si>
  <si>
    <t>ค่าตอบแทน</t>
  </si>
  <si>
    <t>งบกลาง</t>
  </si>
  <si>
    <t>7400</t>
  </si>
  <si>
    <t xml:space="preserve"> เงินฝาก กสอ.</t>
  </si>
  <si>
    <t xml:space="preserve"> วันที่  31  ธันวาคม  2556</t>
  </si>
  <si>
    <t xml:space="preserve">  เงินอุดหนุนเฉพาะกิจฝากจังหวัด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</si>
</sst>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8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" fontId="2" fillId="0" borderId="0" xfId="0" applyNumberFormat="1" applyFont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4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16" xfId="38" applyFont="1" applyBorder="1" applyAlignment="1">
      <alignment horizontal="right"/>
    </xf>
    <xf numFmtId="43" fontId="2" fillId="0" borderId="0" xfId="38" applyFont="1" applyAlignment="1">
      <alignment/>
    </xf>
    <xf numFmtId="43" fontId="2" fillId="0" borderId="16" xfId="38" applyFont="1" applyBorder="1" applyAlignment="1">
      <alignment vertical="center"/>
    </xf>
    <xf numFmtId="43" fontId="2" fillId="0" borderId="16" xfId="38" applyFont="1" applyBorder="1" applyAlignment="1">
      <alignment horizontal="center" vertical="center"/>
    </xf>
    <xf numFmtId="43" fontId="2" fillId="0" borderId="16" xfId="38" applyFont="1" applyBorder="1" applyAlignment="1">
      <alignment horizontal="center"/>
    </xf>
    <xf numFmtId="43" fontId="2" fillId="0" borderId="16" xfId="38" applyFont="1" applyBorder="1" applyAlignment="1">
      <alignment/>
    </xf>
    <xf numFmtId="43" fontId="2" fillId="0" borderId="16" xfId="38" applyFont="1" applyBorder="1" applyAlignment="1">
      <alignment/>
    </xf>
    <xf numFmtId="43" fontId="2" fillId="0" borderId="22" xfId="38" applyFont="1" applyBorder="1" applyAlignment="1">
      <alignment horizontal="left" vertical="center"/>
    </xf>
    <xf numFmtId="43" fontId="2" fillId="0" borderId="0" xfId="38" applyFont="1" applyBorder="1" applyAlignment="1">
      <alignment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5" width="19.28125" style="1" customWidth="1"/>
    <col min="6" max="16384" width="9.140625" style="1" customWidth="1"/>
  </cols>
  <sheetData>
    <row r="1" spans="1:4" ht="22.5" customHeight="1">
      <c r="A1" s="93" t="s">
        <v>85</v>
      </c>
      <c r="B1" s="93"/>
      <c r="C1" s="93"/>
      <c r="D1" s="93"/>
    </row>
    <row r="2" spans="1:4" ht="22.5" customHeight="1">
      <c r="A2" s="93" t="s">
        <v>86</v>
      </c>
      <c r="B2" s="93"/>
      <c r="C2" s="93"/>
      <c r="D2" s="93"/>
    </row>
    <row r="3" spans="1:4" ht="22.5" customHeight="1">
      <c r="A3" s="93" t="s">
        <v>143</v>
      </c>
      <c r="B3" s="93"/>
      <c r="C3" s="93"/>
      <c r="D3" s="93"/>
    </row>
    <row r="4" spans="1:4" ht="22.5" customHeight="1">
      <c r="A4" s="16"/>
      <c r="B4" s="16"/>
      <c r="C4" s="16"/>
      <c r="D4" s="16"/>
    </row>
    <row r="5" spans="1:4" ht="22.5" customHeight="1">
      <c r="A5" s="66" t="s">
        <v>9</v>
      </c>
      <c r="B5" s="66" t="s">
        <v>10</v>
      </c>
      <c r="C5" s="66" t="s">
        <v>87</v>
      </c>
      <c r="D5" s="66" t="s">
        <v>88</v>
      </c>
    </row>
    <row r="6" spans="1:4" ht="22.5" customHeight="1">
      <c r="A6" s="67" t="s">
        <v>89</v>
      </c>
      <c r="B6" s="68" t="s">
        <v>90</v>
      </c>
      <c r="C6" s="80">
        <v>0</v>
      </c>
      <c r="D6" s="69"/>
    </row>
    <row r="7" spans="1:4" ht="22.5" customHeight="1">
      <c r="A7" s="67" t="s">
        <v>144</v>
      </c>
      <c r="B7" s="68" t="s">
        <v>91</v>
      </c>
      <c r="C7" s="81">
        <v>11800880</v>
      </c>
      <c r="D7" s="70"/>
    </row>
    <row r="8" spans="1:4" ht="22.5" customHeight="1">
      <c r="A8" s="19" t="s">
        <v>92</v>
      </c>
      <c r="B8" s="22" t="s">
        <v>31</v>
      </c>
      <c r="C8" s="82">
        <v>40809.93</v>
      </c>
      <c r="D8" s="83"/>
    </row>
    <row r="9" spans="1:4" ht="22.5" customHeight="1">
      <c r="A9" s="19" t="s">
        <v>93</v>
      </c>
      <c r="B9" s="22" t="s">
        <v>94</v>
      </c>
      <c r="C9" s="84">
        <v>0</v>
      </c>
      <c r="D9" s="83"/>
    </row>
    <row r="10" spans="1:4" ht="22.5" customHeight="1">
      <c r="A10" s="19" t="s">
        <v>95</v>
      </c>
      <c r="B10" s="22" t="s">
        <v>96</v>
      </c>
      <c r="C10" s="82">
        <f>73965103.53</f>
        <v>73965103.53</v>
      </c>
      <c r="D10" s="83"/>
    </row>
    <row r="11" spans="1:4" ht="22.5" customHeight="1">
      <c r="A11" s="19" t="s">
        <v>97</v>
      </c>
      <c r="B11" s="22" t="s">
        <v>98</v>
      </c>
      <c r="C11" s="82">
        <f>144174430.13+546232849.82+68820709.74+238440584.08+108051731.62</f>
        <v>1105720305.39</v>
      </c>
      <c r="D11" s="19"/>
    </row>
    <row r="12" spans="1:4" ht="22.5" customHeight="1">
      <c r="A12" s="19" t="s">
        <v>99</v>
      </c>
      <c r="B12" s="22" t="s">
        <v>33</v>
      </c>
      <c r="C12" s="83">
        <v>1004522</v>
      </c>
      <c r="D12" s="83"/>
    </row>
    <row r="13" spans="1:4" ht="22.5" customHeight="1">
      <c r="A13" s="19" t="s">
        <v>100</v>
      </c>
      <c r="B13" s="22" t="s">
        <v>101</v>
      </c>
      <c r="C13" s="83">
        <v>101249979.69</v>
      </c>
      <c r="D13" s="83"/>
    </row>
    <row r="14" spans="1:4" ht="22.5" customHeight="1">
      <c r="A14" s="19" t="s">
        <v>102</v>
      </c>
      <c r="B14" s="22" t="s">
        <v>79</v>
      </c>
      <c r="C14" s="83">
        <v>579214.68</v>
      </c>
      <c r="D14" s="83"/>
    </row>
    <row r="15" spans="1:4" ht="22.5" customHeight="1">
      <c r="A15" s="19" t="s">
        <v>103</v>
      </c>
      <c r="B15" s="22" t="s">
        <v>104</v>
      </c>
      <c r="C15" s="83">
        <f>3538373.8+187761</f>
        <v>3726134.8</v>
      </c>
      <c r="D15" s="83"/>
    </row>
    <row r="16" spans="1:4" ht="22.5" customHeight="1">
      <c r="A16" s="19" t="s">
        <v>105</v>
      </c>
      <c r="B16" s="22" t="s">
        <v>106</v>
      </c>
      <c r="C16" s="83">
        <f>7667460.7+6484211.93</f>
        <v>14151672.629999999</v>
      </c>
      <c r="D16" s="83"/>
    </row>
    <row r="17" spans="1:4" ht="22.5" customHeight="1">
      <c r="A17" s="19" t="s">
        <v>107</v>
      </c>
      <c r="B17" s="22" t="s">
        <v>108</v>
      </c>
      <c r="C17" s="83">
        <f>898923+81552</f>
        <v>980475</v>
      </c>
      <c r="D17" s="83"/>
    </row>
    <row r="18" spans="1:4" ht="22.5" customHeight="1">
      <c r="A18" s="19" t="s">
        <v>109</v>
      </c>
      <c r="B18" s="22" t="s">
        <v>110</v>
      </c>
      <c r="C18" s="83">
        <f>5405979.84+279000</f>
        <v>5684979.84</v>
      </c>
      <c r="D18" s="83"/>
    </row>
    <row r="19" spans="1:4" ht="22.5" customHeight="1">
      <c r="A19" s="19" t="s">
        <v>111</v>
      </c>
      <c r="B19" s="22" t="s">
        <v>112</v>
      </c>
      <c r="C19" s="82">
        <f>398351</f>
        <v>398351</v>
      </c>
      <c r="D19" s="83"/>
    </row>
    <row r="20" spans="1:4" ht="22.5" customHeight="1">
      <c r="A20" s="19" t="s">
        <v>128</v>
      </c>
      <c r="B20" s="22" t="s">
        <v>129</v>
      </c>
      <c r="C20" s="82">
        <f>411045+756000+1190400</f>
        <v>2357445</v>
      </c>
      <c r="D20" s="83"/>
    </row>
    <row r="21" spans="1:4" ht="22.5" customHeight="1">
      <c r="A21" s="19" t="s">
        <v>130</v>
      </c>
      <c r="B21" s="22" t="s">
        <v>131</v>
      </c>
      <c r="C21" s="82">
        <f>569654.25</f>
        <v>569654.25</v>
      </c>
      <c r="D21" s="83"/>
    </row>
    <row r="22" spans="1:4" ht="22.5" customHeight="1">
      <c r="A22" s="19" t="s">
        <v>113</v>
      </c>
      <c r="B22" s="22" t="s">
        <v>114</v>
      </c>
      <c r="C22" s="82">
        <f>1519163.56+33002.24</f>
        <v>1552165.8</v>
      </c>
      <c r="D22" s="83"/>
    </row>
    <row r="23" spans="1:4" ht="22.5" customHeight="1">
      <c r="A23" s="19" t="s">
        <v>115</v>
      </c>
      <c r="B23" s="22" t="s">
        <v>116</v>
      </c>
      <c r="C23" s="82">
        <f>9348040+6606000</f>
        <v>15954040</v>
      </c>
      <c r="D23" s="83"/>
    </row>
    <row r="24" spans="1:4" ht="22.5" customHeight="1">
      <c r="A24" s="19" t="s">
        <v>132</v>
      </c>
      <c r="B24" s="22" t="s">
        <v>133</v>
      </c>
      <c r="C24" s="82">
        <f>146975</f>
        <v>146975</v>
      </c>
      <c r="D24" s="83"/>
    </row>
    <row r="25" spans="1:4" ht="22.5" customHeight="1">
      <c r="A25" s="19" t="s">
        <v>117</v>
      </c>
      <c r="B25" s="22" t="s">
        <v>118</v>
      </c>
      <c r="C25" s="83"/>
      <c r="D25" s="83">
        <v>187308990.18</v>
      </c>
    </row>
    <row r="26" spans="1:4" ht="22.5" customHeight="1">
      <c r="A26" s="19" t="s">
        <v>119</v>
      </c>
      <c r="B26" s="22" t="s">
        <v>36</v>
      </c>
      <c r="C26" s="83"/>
      <c r="D26" s="83">
        <v>3069708.37</v>
      </c>
    </row>
    <row r="27" spans="1:4" ht="22.5" customHeight="1">
      <c r="A27" s="19" t="s">
        <v>120</v>
      </c>
      <c r="B27" s="22" t="s">
        <v>74</v>
      </c>
      <c r="C27" s="83"/>
      <c r="D27" s="82">
        <v>223071910.5</v>
      </c>
    </row>
    <row r="28" spans="1:4" ht="22.5" customHeight="1">
      <c r="A28" s="19" t="s">
        <v>121</v>
      </c>
      <c r="B28" s="22" t="s">
        <v>76</v>
      </c>
      <c r="C28" s="83"/>
      <c r="D28" s="82">
        <v>181200</v>
      </c>
    </row>
    <row r="29" spans="1:4" ht="22.5" customHeight="1">
      <c r="A29" s="19" t="s">
        <v>122</v>
      </c>
      <c r="B29" s="22" t="s">
        <v>123</v>
      </c>
      <c r="C29" s="83"/>
      <c r="D29" s="82">
        <v>11800880</v>
      </c>
    </row>
    <row r="30" spans="1:4" ht="22.5" customHeight="1">
      <c r="A30" s="19" t="s">
        <v>124</v>
      </c>
      <c r="B30" s="22"/>
      <c r="C30" s="83"/>
      <c r="D30" s="82">
        <v>29000000</v>
      </c>
    </row>
    <row r="31" spans="1:4" ht="22.5" customHeight="1">
      <c r="A31" s="19" t="s">
        <v>125</v>
      </c>
      <c r="B31" s="22" t="s">
        <v>81</v>
      </c>
      <c r="C31" s="83"/>
      <c r="D31" s="82">
        <v>40809.93</v>
      </c>
    </row>
    <row r="32" spans="1:4" ht="22.5" customHeight="1">
      <c r="A32" s="19" t="s">
        <v>126</v>
      </c>
      <c r="B32" s="22" t="s">
        <v>77</v>
      </c>
      <c r="C32" s="83"/>
      <c r="D32" s="83">
        <v>614336389.91</v>
      </c>
    </row>
    <row r="33" spans="1:4" ht="22.5" customHeight="1">
      <c r="A33" s="19" t="s">
        <v>127</v>
      </c>
      <c r="B33" s="22"/>
      <c r="C33" s="83"/>
      <c r="D33" s="83">
        <v>271072819.65</v>
      </c>
    </row>
    <row r="34" spans="1:4" ht="22.5" customHeight="1">
      <c r="A34" s="19"/>
      <c r="B34" s="22"/>
      <c r="C34" s="83"/>
      <c r="D34" s="83"/>
    </row>
    <row r="35" spans="1:4" ht="22.5" customHeight="1">
      <c r="A35" s="19"/>
      <c r="B35" s="71"/>
      <c r="C35" s="85">
        <f>SUM(C6:C24)</f>
        <v>1339882708.5400002</v>
      </c>
      <c r="D35" s="85">
        <f>SUM(D25:D33)</f>
        <v>1339882708.54</v>
      </c>
    </row>
    <row r="36" ht="21">
      <c r="D36" s="72"/>
    </row>
    <row r="38" spans="1:3" ht="21">
      <c r="A38" s="41"/>
      <c r="B38" s="41"/>
      <c r="C38" s="41"/>
    </row>
    <row r="39" spans="1:4" ht="21">
      <c r="A39" s="92"/>
      <c r="B39" s="92"/>
      <c r="C39" s="92"/>
      <c r="D39" s="92"/>
    </row>
    <row r="40" spans="1:4" ht="21">
      <c r="A40" s="92"/>
      <c r="B40" s="92"/>
      <c r="C40" s="92"/>
      <c r="D40" s="92"/>
    </row>
    <row r="41" spans="1:4" ht="21">
      <c r="A41" s="92"/>
      <c r="B41" s="92"/>
      <c r="C41" s="92"/>
      <c r="D41" s="92"/>
    </row>
    <row r="42" spans="1:4" ht="21">
      <c r="A42" s="38"/>
      <c r="B42" s="38"/>
      <c r="C42" s="38"/>
      <c r="D42" s="38"/>
    </row>
    <row r="43" spans="1:3" ht="21">
      <c r="A43" s="73"/>
      <c r="B43" s="73"/>
      <c r="C43" s="73"/>
    </row>
    <row r="44" spans="1:4" ht="21">
      <c r="A44" s="74"/>
      <c r="B44" s="75"/>
      <c r="C44" s="86"/>
      <c r="D44" s="76"/>
    </row>
    <row r="45" spans="1:4" ht="21">
      <c r="A45" s="74"/>
      <c r="B45" s="75"/>
      <c r="C45" s="87"/>
      <c r="D45" s="76"/>
    </row>
    <row r="46" spans="1:4" ht="21">
      <c r="A46" s="41"/>
      <c r="B46" s="77"/>
      <c r="C46" s="88"/>
      <c r="D46" s="89"/>
    </row>
    <row r="47" spans="1:4" ht="21">
      <c r="A47" s="41"/>
      <c r="B47" s="77"/>
      <c r="C47" s="90"/>
      <c r="D47" s="89"/>
    </row>
    <row r="48" spans="1:4" ht="21">
      <c r="A48" s="41"/>
      <c r="B48" s="77"/>
      <c r="C48" s="88"/>
      <c r="D48" s="89"/>
    </row>
    <row r="49" spans="1:4" ht="21">
      <c r="A49" s="41"/>
      <c r="B49" s="77"/>
      <c r="C49" s="88"/>
      <c r="D49" s="41"/>
    </row>
    <row r="50" spans="1:4" ht="21">
      <c r="A50" s="41"/>
      <c r="B50" s="77"/>
      <c r="C50" s="89"/>
      <c r="D50" s="89"/>
    </row>
    <row r="51" spans="1:4" ht="21">
      <c r="A51" s="41"/>
      <c r="B51" s="77"/>
      <c r="C51" s="89"/>
      <c r="D51" s="89"/>
    </row>
    <row r="52" spans="1:4" ht="21">
      <c r="A52" s="41"/>
      <c r="B52" s="77"/>
      <c r="C52" s="89"/>
      <c r="D52" s="89"/>
    </row>
    <row r="53" spans="1:4" ht="21">
      <c r="A53" s="41"/>
      <c r="B53" s="77"/>
      <c r="C53" s="89"/>
      <c r="D53" s="88"/>
    </row>
    <row r="54" spans="1:4" ht="21">
      <c r="A54" s="41"/>
      <c r="B54" s="77"/>
      <c r="C54" s="89"/>
      <c r="D54" s="88"/>
    </row>
    <row r="55" spans="1:4" ht="21">
      <c r="A55" s="41"/>
      <c r="B55" s="77"/>
      <c r="C55" s="89"/>
      <c r="D55" s="88"/>
    </row>
    <row r="56" spans="1:4" ht="21">
      <c r="A56" s="41"/>
      <c r="B56" s="77"/>
      <c r="C56" s="89"/>
      <c r="D56" s="88"/>
    </row>
    <row r="57" spans="1:4" ht="21">
      <c r="A57" s="41"/>
      <c r="B57" s="77"/>
      <c r="C57" s="89"/>
      <c r="D57" s="88"/>
    </row>
    <row r="58" spans="1:4" ht="21">
      <c r="A58" s="41"/>
      <c r="B58" s="77"/>
      <c r="C58" s="89"/>
      <c r="D58" s="89"/>
    </row>
    <row r="59" spans="1:4" ht="21">
      <c r="A59" s="41"/>
      <c r="B59" s="77"/>
      <c r="C59" s="89"/>
      <c r="D59" s="89"/>
    </row>
    <row r="60" spans="1:4" ht="21">
      <c r="A60" s="41"/>
      <c r="B60" s="77"/>
      <c r="C60" s="89"/>
      <c r="D60" s="89"/>
    </row>
    <row r="61" spans="1:4" ht="21">
      <c r="A61" s="41"/>
      <c r="B61" s="41"/>
      <c r="C61" s="91"/>
      <c r="D61" s="91"/>
    </row>
    <row r="62" spans="1:4" ht="21">
      <c r="A62" s="41"/>
      <c r="B62" s="41"/>
      <c r="C62" s="41"/>
      <c r="D62" s="41"/>
    </row>
    <row r="63" spans="1:4" ht="21">
      <c r="A63" s="41"/>
      <c r="B63" s="41"/>
      <c r="C63" s="41"/>
      <c r="D63" s="41"/>
    </row>
    <row r="64" spans="1:4" ht="21">
      <c r="A64" s="41"/>
      <c r="B64" s="41"/>
      <c r="C64" s="41"/>
      <c r="D64" s="41"/>
    </row>
    <row r="65" spans="1:4" ht="21">
      <c r="A65" s="41"/>
      <c r="B65" s="41"/>
      <c r="C65" s="41"/>
      <c r="D65" s="41"/>
    </row>
    <row r="66" spans="1:4" ht="21">
      <c r="A66" s="41"/>
      <c r="B66" s="41"/>
      <c r="C66" s="41"/>
      <c r="D66" s="41"/>
    </row>
    <row r="67" spans="1:4" ht="21">
      <c r="A67" s="41"/>
      <c r="B67" s="41"/>
      <c r="C67" s="41"/>
      <c r="D67" s="41"/>
    </row>
    <row r="68" spans="1:4" ht="21">
      <c r="A68" s="41"/>
      <c r="B68" s="41"/>
      <c r="C68" s="41"/>
      <c r="D68" s="41"/>
    </row>
    <row r="69" spans="1:4" ht="21">
      <c r="A69" s="41"/>
      <c r="B69" s="41"/>
      <c r="C69" s="41"/>
      <c r="D69" s="41"/>
    </row>
  </sheetData>
  <sheetProtection/>
  <mergeCells count="6">
    <mergeCell ref="A41:D41"/>
    <mergeCell ref="A1:D1"/>
    <mergeCell ref="A2:D2"/>
    <mergeCell ref="A3:D3"/>
    <mergeCell ref="A39:D39"/>
    <mergeCell ref="A40:D40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SheetLayoutView="100" zoomScalePageLayoutView="0" workbookViewId="0" topLeftCell="A1">
      <selection activeCell="A4" sqref="A4:E4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7" width="9.140625" style="1" customWidth="1"/>
    <col min="8" max="8" width="18.57421875" style="1" customWidth="1"/>
    <col min="9" max="16384" width="9.140625" style="1" customWidth="1"/>
  </cols>
  <sheetData>
    <row r="1" spans="7:10" ht="21">
      <c r="G1" s="41"/>
      <c r="H1" s="41"/>
      <c r="I1" s="41"/>
      <c r="J1" s="41"/>
    </row>
    <row r="2" spans="7:10" ht="21">
      <c r="G2" s="41"/>
      <c r="H2" s="41"/>
      <c r="I2" s="41"/>
      <c r="J2" s="41"/>
    </row>
    <row r="3" spans="1:10" ht="21">
      <c r="A3" s="1" t="s">
        <v>0</v>
      </c>
      <c r="D3" s="1" t="s">
        <v>1</v>
      </c>
      <c r="E3" s="2" t="s">
        <v>134</v>
      </c>
      <c r="G3" s="41"/>
      <c r="H3" s="41"/>
      <c r="I3" s="41"/>
      <c r="J3" s="41"/>
    </row>
    <row r="4" spans="1:10" ht="21">
      <c r="A4" s="93" t="s">
        <v>2</v>
      </c>
      <c r="B4" s="93"/>
      <c r="C4" s="93"/>
      <c r="D4" s="93"/>
      <c r="E4" s="93"/>
      <c r="G4" s="41"/>
      <c r="H4" s="41"/>
      <c r="I4" s="41"/>
      <c r="J4" s="41"/>
    </row>
    <row r="5" spans="4:10" ht="21">
      <c r="D5" s="1" t="s">
        <v>3</v>
      </c>
      <c r="G5" s="41"/>
      <c r="H5" s="41"/>
      <c r="I5" s="41"/>
      <c r="J5" s="41"/>
    </row>
    <row r="6" spans="1:10" ht="21.75" thickBot="1">
      <c r="A6" s="3"/>
      <c r="B6" s="3"/>
      <c r="C6" s="3" t="s">
        <v>4</v>
      </c>
      <c r="D6" s="3" t="s">
        <v>4</v>
      </c>
      <c r="E6" s="3" t="s">
        <v>4</v>
      </c>
      <c r="G6" s="41"/>
      <c r="H6" s="41"/>
      <c r="I6" s="41"/>
      <c r="J6" s="41"/>
    </row>
    <row r="7" spans="1:10" ht="21.75" thickTop="1">
      <c r="A7" s="94" t="s">
        <v>5</v>
      </c>
      <c r="B7" s="95"/>
      <c r="C7" s="4"/>
      <c r="D7" s="5"/>
      <c r="E7" s="6" t="s">
        <v>6</v>
      </c>
      <c r="G7" s="41"/>
      <c r="H7" s="41"/>
      <c r="I7" s="41"/>
      <c r="J7" s="41"/>
    </row>
    <row r="8" spans="1:10" ht="21">
      <c r="A8" s="7" t="s">
        <v>7</v>
      </c>
      <c r="B8" s="8" t="s">
        <v>8</v>
      </c>
      <c r="C8" s="9" t="s">
        <v>9</v>
      </c>
      <c r="D8" s="10" t="s">
        <v>10</v>
      </c>
      <c r="E8" s="10" t="s">
        <v>11</v>
      </c>
      <c r="G8" s="41"/>
      <c r="H8" s="41"/>
      <c r="I8" s="41"/>
      <c r="J8" s="41"/>
    </row>
    <row r="9" spans="1:10" ht="21.75" thickBot="1">
      <c r="A9" s="11" t="s">
        <v>12</v>
      </c>
      <c r="B9" s="12" t="s">
        <v>12</v>
      </c>
      <c r="C9" s="3"/>
      <c r="D9" s="13"/>
      <c r="E9" s="12" t="s">
        <v>12</v>
      </c>
      <c r="G9" s="41"/>
      <c r="H9" s="41"/>
      <c r="I9" s="41"/>
      <c r="J9" s="41"/>
    </row>
    <row r="10" spans="1:10" ht="29.25" customHeight="1" thickTop="1">
      <c r="A10" s="14" t="s">
        <v>4</v>
      </c>
      <c r="B10" s="15">
        <v>1162216557.84</v>
      </c>
      <c r="C10" s="16" t="s">
        <v>13</v>
      </c>
      <c r="D10" s="17"/>
      <c r="E10" s="15">
        <v>1112603612.1499996</v>
      </c>
      <c r="G10" s="41"/>
      <c r="H10" s="41"/>
      <c r="I10" s="41"/>
      <c r="J10" s="41"/>
    </row>
    <row r="11" spans="1:10" ht="21">
      <c r="A11" s="18"/>
      <c r="B11" s="19"/>
      <c r="C11" s="1" t="s">
        <v>14</v>
      </c>
      <c r="D11" s="19"/>
      <c r="E11" s="19"/>
      <c r="G11" s="41"/>
      <c r="H11" s="41"/>
      <c r="I11" s="41"/>
      <c r="J11" s="41"/>
    </row>
    <row r="12" spans="1:10" ht="21">
      <c r="A12" s="20">
        <f>55000000</f>
        <v>55000000</v>
      </c>
      <c r="B12" s="21">
        <f>7647835.8+5610817.28+4549782.15</f>
        <v>17808435.23</v>
      </c>
      <c r="C12" s="1" t="s">
        <v>15</v>
      </c>
      <c r="D12" s="22" t="s">
        <v>16</v>
      </c>
      <c r="E12" s="21">
        <f>4549782.15</f>
        <v>4549782.15</v>
      </c>
      <c r="G12" s="41"/>
      <c r="H12" s="41"/>
      <c r="I12" s="41"/>
      <c r="J12" s="41"/>
    </row>
    <row r="13" spans="1:10" ht="21">
      <c r="A13" s="20">
        <v>1300000</v>
      </c>
      <c r="B13" s="20">
        <f>42659+74526+42101</f>
        <v>159286</v>
      </c>
      <c r="C13" s="1" t="s">
        <v>17</v>
      </c>
      <c r="D13" s="22" t="s">
        <v>18</v>
      </c>
      <c r="E13" s="20">
        <v>42101</v>
      </c>
      <c r="G13" s="41"/>
      <c r="H13" s="41"/>
      <c r="I13" s="41"/>
      <c r="J13" s="41"/>
    </row>
    <row r="14" spans="1:10" ht="21">
      <c r="A14" s="20">
        <v>14470000</v>
      </c>
      <c r="B14" s="20">
        <f>6963966.24+1193235.54+1621269.74</f>
        <v>9778471.52</v>
      </c>
      <c r="C14" s="1" t="s">
        <v>19</v>
      </c>
      <c r="D14" s="22" t="s">
        <v>20</v>
      </c>
      <c r="E14" s="20">
        <v>1621269.74</v>
      </c>
      <c r="G14" s="41"/>
      <c r="H14" s="41"/>
      <c r="I14" s="41"/>
      <c r="J14" s="41"/>
    </row>
    <row r="15" spans="1:10" ht="21">
      <c r="A15" s="20">
        <v>1240000</v>
      </c>
      <c r="B15" s="78">
        <f>37562+101696+39922</f>
        <v>179180</v>
      </c>
      <c r="C15" s="1" t="s">
        <v>21</v>
      </c>
      <c r="D15" s="22" t="s">
        <v>22</v>
      </c>
      <c r="E15" s="78">
        <v>39922</v>
      </c>
      <c r="G15" s="41"/>
      <c r="H15" s="41"/>
      <c r="I15" s="41"/>
      <c r="J15" s="41"/>
    </row>
    <row r="16" spans="1:10" ht="21">
      <c r="A16" s="20">
        <v>60000</v>
      </c>
      <c r="B16" s="23" t="s">
        <v>23</v>
      </c>
      <c r="C16" s="1" t="s">
        <v>24</v>
      </c>
      <c r="D16" s="22" t="s">
        <v>25</v>
      </c>
      <c r="E16" s="23" t="s">
        <v>23</v>
      </c>
      <c r="G16" s="41"/>
      <c r="H16" s="41"/>
      <c r="I16" s="41"/>
      <c r="J16" s="41"/>
    </row>
    <row r="17" spans="1:10" ht="21">
      <c r="A17" s="20">
        <v>480000000</v>
      </c>
      <c r="B17" s="20">
        <f>36090662.97+25254066.46</f>
        <v>61344729.43</v>
      </c>
      <c r="C17" s="1" t="s">
        <v>26</v>
      </c>
      <c r="D17" s="22" t="s">
        <v>27</v>
      </c>
      <c r="E17" s="20">
        <v>25254066.46</v>
      </c>
      <c r="G17" s="41"/>
      <c r="H17" s="102">
        <f>SUM(B12:B17)</f>
        <v>89270102.18</v>
      </c>
      <c r="I17" s="41"/>
      <c r="J17" s="41"/>
    </row>
    <row r="18" spans="1:10" ht="21">
      <c r="A18" s="20">
        <v>107930000</v>
      </c>
      <c r="B18" s="20">
        <v>89090798</v>
      </c>
      <c r="C18" s="1" t="s">
        <v>28</v>
      </c>
      <c r="D18" s="22" t="s">
        <v>29</v>
      </c>
      <c r="E18" s="20">
        <v>89090798</v>
      </c>
      <c r="G18" s="41"/>
      <c r="H18" s="103"/>
      <c r="I18" s="41"/>
      <c r="J18" s="41"/>
    </row>
    <row r="19" spans="1:10" ht="21">
      <c r="A19" s="23" t="s">
        <v>23</v>
      </c>
      <c r="B19" s="25">
        <v>8948090</v>
      </c>
      <c r="C19" s="1" t="s">
        <v>135</v>
      </c>
      <c r="D19" s="22" t="s">
        <v>136</v>
      </c>
      <c r="E19" s="25">
        <v>8948090</v>
      </c>
      <c r="G19" s="41"/>
      <c r="H19" s="103"/>
      <c r="I19" s="41"/>
      <c r="J19" s="41"/>
    </row>
    <row r="20" spans="1:10" ht="21.75" thickBot="1">
      <c r="A20" s="26">
        <f>SUM(A12:A18)</f>
        <v>660000000</v>
      </c>
      <c r="B20" s="27">
        <f>SUM(B12:B19)</f>
        <v>187308990.18</v>
      </c>
      <c r="C20" s="28"/>
      <c r="D20" s="29" t="s">
        <v>4</v>
      </c>
      <c r="E20" s="26">
        <f>SUM(E12:E19)</f>
        <v>129546029.35</v>
      </c>
      <c r="G20" s="41"/>
      <c r="H20" s="103"/>
      <c r="I20" s="41"/>
      <c r="J20" s="41"/>
    </row>
    <row r="21" spans="1:10" ht="21.75" thickTop="1">
      <c r="A21" s="30"/>
      <c r="B21" s="31"/>
      <c r="C21" s="32"/>
      <c r="D21" s="22"/>
      <c r="E21" s="25"/>
      <c r="G21" s="41"/>
      <c r="H21" s="103"/>
      <c r="I21" s="41"/>
      <c r="J21" s="41"/>
    </row>
    <row r="22" spans="1:10" ht="21">
      <c r="A22" s="31"/>
      <c r="B22" s="20">
        <v>800.19</v>
      </c>
      <c r="C22" s="1" t="s">
        <v>30</v>
      </c>
      <c r="D22" s="22" t="s">
        <v>31</v>
      </c>
      <c r="E22" s="23" t="s">
        <v>23</v>
      </c>
      <c r="G22" s="41"/>
      <c r="H22" s="103"/>
      <c r="I22" s="41"/>
      <c r="J22" s="41"/>
    </row>
    <row r="23" spans="1:10" ht="21">
      <c r="A23" s="31"/>
      <c r="B23" s="20">
        <f>41534+3677885+106698</f>
        <v>3826117</v>
      </c>
      <c r="C23" s="1" t="s">
        <v>32</v>
      </c>
      <c r="D23" s="22" t="s">
        <v>33</v>
      </c>
      <c r="E23" s="20">
        <v>106698</v>
      </c>
      <c r="G23" s="41"/>
      <c r="H23" s="103"/>
      <c r="I23" s="41"/>
      <c r="J23" s="41"/>
    </row>
    <row r="24" spans="1:10" ht="21">
      <c r="A24" s="24"/>
      <c r="B24" s="20">
        <f>577052.83+238855+117568</f>
        <v>933475.83</v>
      </c>
      <c r="C24" s="1" t="s">
        <v>34</v>
      </c>
      <c r="D24" s="10">
        <v>700</v>
      </c>
      <c r="E24" s="20">
        <v>117568</v>
      </c>
      <c r="G24" s="41"/>
      <c r="H24" s="103"/>
      <c r="I24" s="41"/>
      <c r="J24" s="41"/>
    </row>
    <row r="25" spans="1:10" ht="21">
      <c r="A25" s="24"/>
      <c r="B25" s="20">
        <f>10332+818758.36</f>
        <v>829090.36</v>
      </c>
      <c r="C25" s="18" t="s">
        <v>78</v>
      </c>
      <c r="D25" s="10">
        <v>704</v>
      </c>
      <c r="E25" s="20">
        <v>818758.36</v>
      </c>
      <c r="G25" s="41"/>
      <c r="H25" s="103"/>
      <c r="I25" s="41"/>
      <c r="J25" s="41"/>
    </row>
    <row r="26" spans="1:10" ht="21">
      <c r="A26" s="24"/>
      <c r="B26" s="20">
        <f>675714.2+808078.77+1348658.23</f>
        <v>2832451.2</v>
      </c>
      <c r="C26" s="1" t="s">
        <v>35</v>
      </c>
      <c r="D26" s="22" t="s">
        <v>36</v>
      </c>
      <c r="E26" s="20">
        <v>1348658.23</v>
      </c>
      <c r="G26" s="41"/>
      <c r="H26" s="103"/>
      <c r="I26" s="41"/>
      <c r="J26" s="41"/>
    </row>
    <row r="27" spans="1:10" ht="21">
      <c r="A27" s="24"/>
      <c r="B27" s="20"/>
      <c r="D27" s="22"/>
      <c r="E27" s="25"/>
      <c r="G27" s="41"/>
      <c r="H27" s="103"/>
      <c r="I27" s="41"/>
      <c r="J27" s="41"/>
    </row>
    <row r="28" spans="1:10" ht="21">
      <c r="A28" s="24"/>
      <c r="B28" s="20"/>
      <c r="D28" s="22"/>
      <c r="E28" s="25"/>
      <c r="G28" s="41"/>
      <c r="H28" s="103"/>
      <c r="I28" s="41"/>
      <c r="J28" s="41"/>
    </row>
    <row r="29" spans="1:10" ht="21">
      <c r="A29" s="24"/>
      <c r="B29" s="20"/>
      <c r="D29" s="22"/>
      <c r="E29" s="25"/>
      <c r="G29" s="41"/>
      <c r="H29" s="103"/>
      <c r="I29" s="41"/>
      <c r="J29" s="41"/>
    </row>
    <row r="30" spans="1:10" ht="21">
      <c r="A30" s="24"/>
      <c r="B30" s="20"/>
      <c r="D30" s="22"/>
      <c r="E30" s="20"/>
      <c r="G30" s="41"/>
      <c r="H30" s="103"/>
      <c r="I30" s="41"/>
      <c r="J30" s="41"/>
    </row>
    <row r="31" spans="1:10" ht="27" customHeight="1">
      <c r="A31" s="24" t="s">
        <v>4</v>
      </c>
      <c r="B31" s="33">
        <f>SUM(B21:B30)</f>
        <v>8421934.58</v>
      </c>
      <c r="C31" s="34" t="s">
        <v>4</v>
      </c>
      <c r="D31" s="35" t="s">
        <v>4</v>
      </c>
      <c r="E31" s="33">
        <f>SUM(E21:E30)</f>
        <v>2391682.59</v>
      </c>
      <c r="G31" s="41"/>
      <c r="H31" s="103"/>
      <c r="I31" s="41"/>
      <c r="J31" s="41"/>
    </row>
    <row r="32" spans="1:10" ht="27.75" customHeight="1" thickBot="1">
      <c r="A32" s="36" t="s">
        <v>4</v>
      </c>
      <c r="B32" s="37">
        <f>B20+B31</f>
        <v>195730924.76000002</v>
      </c>
      <c r="C32" s="38" t="s">
        <v>37</v>
      </c>
      <c r="D32" s="17"/>
      <c r="E32" s="37">
        <f>E20+E31</f>
        <v>131937711.94</v>
      </c>
      <c r="G32" s="41"/>
      <c r="H32" s="103"/>
      <c r="I32" s="41"/>
      <c r="J32" s="41"/>
    </row>
    <row r="33" spans="1:10" ht="21.75" customHeight="1" thickTop="1">
      <c r="A33" s="39"/>
      <c r="B33" s="40"/>
      <c r="C33" s="38"/>
      <c r="D33" s="41"/>
      <c r="E33" s="40"/>
      <c r="G33" s="41"/>
      <c r="H33" s="103"/>
      <c r="I33" s="41"/>
      <c r="J33" s="41"/>
    </row>
    <row r="34" spans="1:10" ht="21.75" customHeight="1">
      <c r="A34" s="39"/>
      <c r="B34" s="40"/>
      <c r="C34" s="38"/>
      <c r="D34" s="41"/>
      <c r="E34" s="40"/>
      <c r="G34" s="41"/>
      <c r="H34" s="103"/>
      <c r="I34" s="41"/>
      <c r="J34" s="41"/>
    </row>
    <row r="35" spans="1:10" ht="21.75" customHeight="1">
      <c r="A35" s="39"/>
      <c r="B35" s="40"/>
      <c r="C35" s="38"/>
      <c r="D35" s="41"/>
      <c r="E35" s="40"/>
      <c r="G35" s="41"/>
      <c r="H35" s="103"/>
      <c r="I35" s="41"/>
      <c r="J35" s="41"/>
    </row>
    <row r="36" spans="1:10" ht="21.75" customHeight="1">
      <c r="A36" s="39"/>
      <c r="B36" s="40"/>
      <c r="C36" s="38"/>
      <c r="D36" s="41"/>
      <c r="E36" s="40"/>
      <c r="G36" s="41"/>
      <c r="H36" s="103"/>
      <c r="I36" s="41"/>
      <c r="J36" s="41"/>
    </row>
    <row r="37" spans="1:10" ht="21.75" customHeight="1">
      <c r="A37" s="39"/>
      <c r="B37" s="40"/>
      <c r="C37" s="38"/>
      <c r="D37" s="41"/>
      <c r="E37" s="40"/>
      <c r="G37" s="41"/>
      <c r="H37" s="103"/>
      <c r="I37" s="41"/>
      <c r="J37" s="41"/>
    </row>
    <row r="38" spans="1:10" ht="21.75" customHeight="1">
      <c r="A38" s="39"/>
      <c r="B38" s="40"/>
      <c r="C38" s="38"/>
      <c r="D38" s="41"/>
      <c r="E38" s="40"/>
      <c r="G38" s="41"/>
      <c r="H38" s="103"/>
      <c r="I38" s="41"/>
      <c r="J38" s="41"/>
    </row>
    <row r="39" spans="1:10" ht="18.75" customHeight="1">
      <c r="A39" s="96" t="s">
        <v>38</v>
      </c>
      <c r="B39" s="96"/>
      <c r="C39" s="96"/>
      <c r="D39" s="96"/>
      <c r="E39" s="96"/>
      <c r="G39" s="41"/>
      <c r="H39" s="103"/>
      <c r="I39" s="41"/>
      <c r="J39" s="41"/>
    </row>
    <row r="40" spans="1:10" ht="13.5" customHeight="1" thickBot="1">
      <c r="A40" s="39"/>
      <c r="B40" s="40"/>
      <c r="C40" s="38"/>
      <c r="D40" s="41"/>
      <c r="E40" s="40"/>
      <c r="G40" s="41"/>
      <c r="H40" s="103"/>
      <c r="I40" s="41"/>
      <c r="J40" s="41"/>
    </row>
    <row r="41" spans="1:10" ht="16.5" customHeight="1" thickTop="1">
      <c r="A41" s="97" t="s">
        <v>5</v>
      </c>
      <c r="B41" s="98"/>
      <c r="C41" s="42"/>
      <c r="D41" s="42"/>
      <c r="E41" s="43" t="s">
        <v>6</v>
      </c>
      <c r="G41" s="41"/>
      <c r="H41" s="103"/>
      <c r="I41" s="41"/>
      <c r="J41" s="41"/>
    </row>
    <row r="42" spans="1:10" ht="18.75" customHeight="1">
      <c r="A42" s="44" t="s">
        <v>7</v>
      </c>
      <c r="B42" s="45" t="s">
        <v>8</v>
      </c>
      <c r="C42" s="46" t="s">
        <v>9</v>
      </c>
      <c r="D42" s="44" t="s">
        <v>10</v>
      </c>
      <c r="E42" s="47" t="s">
        <v>11</v>
      </c>
      <c r="G42" s="41"/>
      <c r="H42" s="103"/>
      <c r="I42" s="41"/>
      <c r="J42" s="41"/>
    </row>
    <row r="43" spans="1:10" ht="15.75" customHeight="1" thickBot="1">
      <c r="A43" s="48" t="s">
        <v>12</v>
      </c>
      <c r="B43" s="49" t="s">
        <v>12</v>
      </c>
      <c r="C43" s="13"/>
      <c r="D43" s="50"/>
      <c r="E43" s="49" t="s">
        <v>12</v>
      </c>
      <c r="G43" s="41"/>
      <c r="H43" s="103"/>
      <c r="I43" s="41"/>
      <c r="J43" s="41"/>
    </row>
    <row r="44" spans="1:10" ht="25.5" customHeight="1" thickTop="1">
      <c r="A44" s="44"/>
      <c r="B44" s="44"/>
      <c r="C44" s="51" t="s">
        <v>39</v>
      </c>
      <c r="D44" s="52"/>
      <c r="E44" s="47"/>
      <c r="G44" s="103" t="s">
        <v>137</v>
      </c>
      <c r="H44" s="102">
        <f>+E54</f>
        <v>138175</v>
      </c>
      <c r="I44" s="103"/>
      <c r="J44" s="103"/>
    </row>
    <row r="45" spans="1:10" ht="21.75" customHeight="1">
      <c r="A45" s="20">
        <v>33242770</v>
      </c>
      <c r="B45" s="20">
        <f>312761+1116.8+505079.8+2719416.2</f>
        <v>3538373.8000000003</v>
      </c>
      <c r="C45" s="1" t="s">
        <v>40</v>
      </c>
      <c r="D45" s="53" t="s">
        <v>41</v>
      </c>
      <c r="E45" s="20">
        <v>2719416.2</v>
      </c>
      <c r="G45" s="103"/>
      <c r="H45" s="103"/>
      <c r="I45" s="103"/>
      <c r="J45" s="103"/>
    </row>
    <row r="46" spans="1:10" ht="21.75" customHeight="1">
      <c r="A46" s="20">
        <v>37074130</v>
      </c>
      <c r="B46" s="20">
        <f>2396114.19+2781536.12+2489810.39</f>
        <v>7667460.700000001</v>
      </c>
      <c r="C46" s="1" t="s">
        <v>42</v>
      </c>
      <c r="D46" s="53" t="s">
        <v>43</v>
      </c>
      <c r="E46" s="20">
        <v>2489810.39</v>
      </c>
      <c r="G46" s="103"/>
      <c r="H46" s="102">
        <f>SUM(E46:E48)</f>
        <v>4561886.390000001</v>
      </c>
      <c r="I46" s="103"/>
      <c r="J46" s="103"/>
    </row>
    <row r="47" spans="1:10" ht="21.75" customHeight="1">
      <c r="A47" s="20">
        <v>3680200</v>
      </c>
      <c r="B47" s="20">
        <f>288830+310452+299641</f>
        <v>898923</v>
      </c>
      <c r="C47" s="1" t="s">
        <v>44</v>
      </c>
      <c r="D47" s="53" t="s">
        <v>45</v>
      </c>
      <c r="E47" s="20">
        <v>299641</v>
      </c>
      <c r="G47" s="103"/>
      <c r="H47" s="102">
        <f>SUM(E58:E60)</f>
        <v>2243045.93</v>
      </c>
      <c r="I47" s="103"/>
      <c r="J47" s="103"/>
    </row>
    <row r="48" spans="1:10" ht="21.75" customHeight="1">
      <c r="A48" s="20">
        <v>29040900</v>
      </c>
      <c r="B48" s="20">
        <f>1290533.87+2343010.97+1772435</f>
        <v>5405979.84</v>
      </c>
      <c r="C48" s="1" t="s">
        <v>46</v>
      </c>
      <c r="D48" s="53" t="s">
        <v>47</v>
      </c>
      <c r="E48" s="20">
        <f>1780435-8000</f>
        <v>1772435</v>
      </c>
      <c r="G48" s="103" t="s">
        <v>138</v>
      </c>
      <c r="H48" s="102">
        <f>SUM(H46:H47)</f>
        <v>6804932.32</v>
      </c>
      <c r="I48" s="103"/>
      <c r="J48" s="103"/>
    </row>
    <row r="49" spans="1:10" ht="21.75" customHeight="1">
      <c r="A49" s="20">
        <v>18845000</v>
      </c>
      <c r="B49" s="20">
        <f>126996+148422+122933</f>
        <v>398351</v>
      </c>
      <c r="C49" s="1" t="s">
        <v>48</v>
      </c>
      <c r="D49" s="53" t="s">
        <v>49</v>
      </c>
      <c r="E49" s="20">
        <v>122933</v>
      </c>
      <c r="G49" s="103"/>
      <c r="H49" s="103"/>
      <c r="I49" s="103"/>
      <c r="J49" s="103"/>
    </row>
    <row r="50" spans="1:10" ht="21.75" customHeight="1">
      <c r="A50" s="20">
        <v>73799200</v>
      </c>
      <c r="B50" s="20">
        <f>86345+324700</f>
        <v>411045</v>
      </c>
      <c r="C50" s="1" t="s">
        <v>50</v>
      </c>
      <c r="D50" s="53" t="s">
        <v>51</v>
      </c>
      <c r="E50" s="20">
        <v>324700</v>
      </c>
      <c r="G50" s="103" t="s">
        <v>139</v>
      </c>
      <c r="H50" s="102">
        <f>SUM(E49:E52)</f>
        <v>1459440.84</v>
      </c>
      <c r="I50" s="103"/>
      <c r="J50" s="103"/>
    </row>
    <row r="51" spans="1:10" ht="21.75" customHeight="1">
      <c r="A51" s="54">
        <v>16583200</v>
      </c>
      <c r="B51" s="20">
        <f>84610.19+485044.06</f>
        <v>569654.25</v>
      </c>
      <c r="C51" s="1" t="s">
        <v>52</v>
      </c>
      <c r="D51" s="53" t="s">
        <v>53</v>
      </c>
      <c r="E51" s="20">
        <v>485044.06</v>
      </c>
      <c r="G51" s="103"/>
      <c r="H51" s="102">
        <f>SUM(E61:E64)</f>
        <v>1191135.63</v>
      </c>
      <c r="I51" s="103"/>
      <c r="J51" s="103"/>
    </row>
    <row r="52" spans="1:10" ht="21.75" customHeight="1">
      <c r="A52" s="54">
        <v>7365000</v>
      </c>
      <c r="B52" s="20">
        <f>459678.14+532721.64+526763.78</f>
        <v>1519163.56</v>
      </c>
      <c r="C52" s="1" t="s">
        <v>54</v>
      </c>
      <c r="D52" s="53" t="s">
        <v>55</v>
      </c>
      <c r="E52" s="20">
        <v>526763.78</v>
      </c>
      <c r="G52" s="103" t="s">
        <v>140</v>
      </c>
      <c r="H52" s="102">
        <f>+E45+E57</f>
        <v>2783436</v>
      </c>
      <c r="I52" s="103"/>
      <c r="J52" s="103"/>
    </row>
    <row r="53" spans="1:10" ht="21.75" customHeight="1">
      <c r="A53" s="54">
        <v>54126660</v>
      </c>
      <c r="B53" s="20">
        <f>329760+4035520+4982760</f>
        <v>9348040</v>
      </c>
      <c r="C53" s="1" t="s">
        <v>56</v>
      </c>
      <c r="D53" s="53" t="s">
        <v>57</v>
      </c>
      <c r="E53" s="20">
        <v>4982760</v>
      </c>
      <c r="G53" s="103"/>
      <c r="H53" s="102">
        <f>SUM(H50:H52)</f>
        <v>5434012.47</v>
      </c>
      <c r="I53" s="103"/>
      <c r="J53" s="103"/>
    </row>
    <row r="54" spans="1:10" ht="21.75" customHeight="1">
      <c r="A54" s="54">
        <v>7530700</v>
      </c>
      <c r="B54" s="20">
        <f>8800+138175</f>
        <v>146975</v>
      </c>
      <c r="C54" s="1" t="s">
        <v>58</v>
      </c>
      <c r="D54" s="53" t="s">
        <v>59</v>
      </c>
      <c r="E54" s="20">
        <v>138175</v>
      </c>
      <c r="G54" s="103"/>
      <c r="H54" s="103"/>
      <c r="I54" s="103"/>
      <c r="J54" s="103"/>
    </row>
    <row r="55" spans="1:10" ht="21.75" customHeight="1">
      <c r="A55" s="54">
        <v>269646900</v>
      </c>
      <c r="B55" s="23" t="s">
        <v>23</v>
      </c>
      <c r="C55" s="1" t="s">
        <v>60</v>
      </c>
      <c r="D55" s="53" t="s">
        <v>61</v>
      </c>
      <c r="E55" s="23" t="s">
        <v>23</v>
      </c>
      <c r="G55" s="103"/>
      <c r="H55" s="103"/>
      <c r="I55" s="103"/>
      <c r="J55" s="103"/>
    </row>
    <row r="56" spans="1:10" ht="21.75" customHeight="1">
      <c r="A56" s="54">
        <v>200000</v>
      </c>
      <c r="B56" s="23" t="s">
        <v>23</v>
      </c>
      <c r="C56" s="1" t="s">
        <v>62</v>
      </c>
      <c r="D56" s="53" t="s">
        <v>63</v>
      </c>
      <c r="E56" s="23" t="s">
        <v>23</v>
      </c>
      <c r="G56" s="103"/>
      <c r="H56" s="102">
        <f>SUM(E45:E56)</f>
        <v>13861678.43</v>
      </c>
      <c r="I56" s="103"/>
      <c r="J56" s="103"/>
    </row>
    <row r="57" spans="1:10" ht="21.75" customHeight="1">
      <c r="A57" s="54">
        <v>886500</v>
      </c>
      <c r="B57" s="20">
        <f>58611.1+65130.1+64019.8</f>
        <v>187761</v>
      </c>
      <c r="C57" s="1" t="s">
        <v>40</v>
      </c>
      <c r="D57" s="53" t="s">
        <v>64</v>
      </c>
      <c r="E57" s="20">
        <v>64019.8</v>
      </c>
      <c r="G57" s="103"/>
      <c r="H57" s="103"/>
      <c r="I57" s="103"/>
      <c r="J57" s="103"/>
    </row>
    <row r="58" spans="1:10" ht="21.75" customHeight="1">
      <c r="A58" s="54">
        <v>41118000</v>
      </c>
      <c r="B58" s="20">
        <f>2073880+2287470+2122861.93</f>
        <v>6484211.93</v>
      </c>
      <c r="C58" s="1" t="s">
        <v>42</v>
      </c>
      <c r="D58" s="53" t="s">
        <v>65</v>
      </c>
      <c r="E58" s="20">
        <v>2122861.93</v>
      </c>
      <c r="G58" s="103"/>
      <c r="H58" s="103"/>
      <c r="I58" s="103"/>
      <c r="J58" s="103"/>
    </row>
    <row r="59" spans="1:10" ht="21.75" customHeight="1">
      <c r="A59" s="54">
        <v>332600</v>
      </c>
      <c r="B59" s="20">
        <f>26140+28228+27184</f>
        <v>81552</v>
      </c>
      <c r="C59" s="1" t="s">
        <v>44</v>
      </c>
      <c r="D59" s="53" t="s">
        <v>66</v>
      </c>
      <c r="E59" s="20">
        <v>27184</v>
      </c>
      <c r="G59" s="103"/>
      <c r="H59" s="103"/>
      <c r="I59" s="103"/>
      <c r="J59" s="103"/>
    </row>
    <row r="60" spans="1:10" ht="21.75" customHeight="1">
      <c r="A60" s="20">
        <v>1440200</v>
      </c>
      <c r="B60" s="20">
        <f>58530+127470+93000</f>
        <v>279000</v>
      </c>
      <c r="C60" s="1" t="s">
        <v>46</v>
      </c>
      <c r="D60" s="53" t="s">
        <v>67</v>
      </c>
      <c r="E60" s="20">
        <f>85000+8000</f>
        <v>93000</v>
      </c>
      <c r="G60" s="100"/>
      <c r="H60" s="100"/>
      <c r="I60" s="100"/>
      <c r="J60" s="100"/>
    </row>
    <row r="61" spans="1:10" ht="21.75" customHeight="1">
      <c r="A61" s="20">
        <v>23100</v>
      </c>
      <c r="B61" s="23" t="s">
        <v>23</v>
      </c>
      <c r="C61" s="1" t="s">
        <v>48</v>
      </c>
      <c r="D61" s="53" t="s">
        <v>68</v>
      </c>
      <c r="E61" s="23" t="s">
        <v>23</v>
      </c>
      <c r="G61" s="100"/>
      <c r="H61" s="99"/>
      <c r="I61" s="100"/>
      <c r="J61" s="100"/>
    </row>
    <row r="62" spans="1:10" ht="21" customHeight="1">
      <c r="A62" s="20">
        <v>10269600</v>
      </c>
      <c r="B62" s="20">
        <f>756000+1190400</f>
        <v>1946400</v>
      </c>
      <c r="C62" s="1" t="s">
        <v>50</v>
      </c>
      <c r="D62" s="53" t="s">
        <v>69</v>
      </c>
      <c r="E62" s="20">
        <v>1190400</v>
      </c>
      <c r="G62" s="100"/>
      <c r="H62" s="100"/>
      <c r="I62" s="100"/>
      <c r="J62" s="100"/>
    </row>
    <row r="63" spans="1:10" ht="21" customHeight="1">
      <c r="A63" s="20">
        <v>3534340</v>
      </c>
      <c r="B63" s="23" t="s">
        <v>23</v>
      </c>
      <c r="C63" s="1" t="s">
        <v>52</v>
      </c>
      <c r="D63" s="53" t="s">
        <v>70</v>
      </c>
      <c r="E63" s="23" t="s">
        <v>23</v>
      </c>
      <c r="G63" s="100"/>
      <c r="H63" s="100"/>
      <c r="I63" s="100"/>
      <c r="J63" s="100"/>
    </row>
    <row r="64" spans="1:10" ht="21" customHeight="1">
      <c r="A64" s="20">
        <v>180000</v>
      </c>
      <c r="B64" s="20">
        <f>30888.45+1378.16+735.63</f>
        <v>33002.24</v>
      </c>
      <c r="C64" s="1" t="s">
        <v>54</v>
      </c>
      <c r="D64" s="53" t="s">
        <v>71</v>
      </c>
      <c r="E64" s="20">
        <v>735.63</v>
      </c>
      <c r="G64" s="100"/>
      <c r="H64" s="100"/>
      <c r="I64" s="100"/>
      <c r="J64" s="100"/>
    </row>
    <row r="65" spans="1:10" ht="21" customHeight="1">
      <c r="A65" s="20">
        <v>51081000</v>
      </c>
      <c r="B65" s="23" t="s">
        <v>23</v>
      </c>
      <c r="C65" s="1" t="s">
        <v>60</v>
      </c>
      <c r="D65" s="53" t="s">
        <v>72</v>
      </c>
      <c r="E65" s="23" t="s">
        <v>23</v>
      </c>
      <c r="G65" s="100"/>
      <c r="H65" s="99">
        <f>SUM(E57:E65)</f>
        <v>3498201.36</v>
      </c>
      <c r="I65" s="100"/>
      <c r="J65" s="100"/>
    </row>
    <row r="66" spans="1:10" ht="21" customHeight="1" thickBot="1">
      <c r="A66" s="26">
        <f>SUM(A45:A65)</f>
        <v>660000000</v>
      </c>
      <c r="B66" s="26">
        <f>SUM(B45:B65)</f>
        <v>38915893.32</v>
      </c>
      <c r="C66" s="34"/>
      <c r="D66" s="55"/>
      <c r="E66" s="26">
        <f>SUM(E45:E65)</f>
        <v>17359879.79</v>
      </c>
      <c r="G66" s="100"/>
      <c r="H66" s="100"/>
      <c r="I66" s="100"/>
      <c r="J66" s="100"/>
    </row>
    <row r="67" spans="1:10" ht="21" customHeight="1" thickTop="1">
      <c r="A67" s="30"/>
      <c r="B67" s="20">
        <v>6606000</v>
      </c>
      <c r="C67" s="1" t="s">
        <v>56</v>
      </c>
      <c r="D67" s="53" t="s">
        <v>141</v>
      </c>
      <c r="E67" s="20">
        <v>6606000</v>
      </c>
      <c r="G67" s="100"/>
      <c r="H67" s="100"/>
      <c r="I67" s="100"/>
      <c r="J67" s="100"/>
    </row>
    <row r="68" spans="1:10" ht="21" customHeight="1">
      <c r="A68" s="24"/>
      <c r="B68" s="20">
        <f>15000+223320+697520</f>
        <v>935840</v>
      </c>
      <c r="C68" s="1" t="s">
        <v>32</v>
      </c>
      <c r="D68" s="53" t="s">
        <v>33</v>
      </c>
      <c r="E68" s="20">
        <v>697520</v>
      </c>
      <c r="G68" s="100"/>
      <c r="H68" s="100"/>
      <c r="I68" s="100"/>
      <c r="J68" s="100"/>
    </row>
    <row r="69" spans="1:10" ht="21" customHeight="1">
      <c r="A69" s="24" t="s">
        <v>4</v>
      </c>
      <c r="B69" s="25">
        <f>54994071.41+30700643+15848451.09</f>
        <v>101543165.5</v>
      </c>
      <c r="C69" s="1" t="s">
        <v>73</v>
      </c>
      <c r="D69" s="22" t="s">
        <v>74</v>
      </c>
      <c r="E69" s="25">
        <v>15848451.09</v>
      </c>
      <c r="G69" s="100"/>
      <c r="H69" s="100"/>
      <c r="I69" s="100"/>
      <c r="J69" s="100"/>
    </row>
    <row r="70" spans="1:10" ht="21" customHeight="1">
      <c r="A70" s="24"/>
      <c r="B70" s="25">
        <f>41534+3645965+26100</f>
        <v>3713599</v>
      </c>
      <c r="C70" s="1" t="s">
        <v>75</v>
      </c>
      <c r="D70" s="22" t="s">
        <v>76</v>
      </c>
      <c r="E70" s="25">
        <v>26100</v>
      </c>
      <c r="G70" s="101"/>
      <c r="H70" s="100"/>
      <c r="I70" s="100"/>
      <c r="J70" s="100"/>
    </row>
    <row r="71" spans="1:10" ht="21" customHeight="1">
      <c r="A71" s="24"/>
      <c r="B71" s="25">
        <v>22208747.48</v>
      </c>
      <c r="C71" s="1" t="s">
        <v>142</v>
      </c>
      <c r="D71" s="22" t="s">
        <v>101</v>
      </c>
      <c r="E71" s="25">
        <v>22208747.48</v>
      </c>
      <c r="G71" s="101"/>
      <c r="H71" s="100"/>
      <c r="I71" s="100"/>
      <c r="J71" s="100"/>
    </row>
    <row r="72" spans="1:10" ht="21" customHeight="1">
      <c r="A72" s="24"/>
      <c r="B72" s="25">
        <f>505627.18+448306.68+454371.18</f>
        <v>1408305.04</v>
      </c>
      <c r="C72" s="18" t="s">
        <v>78</v>
      </c>
      <c r="D72" s="22" t="s">
        <v>79</v>
      </c>
      <c r="E72" s="25">
        <v>454371.18</v>
      </c>
      <c r="G72" s="100"/>
      <c r="H72" s="100"/>
      <c r="I72" s="100"/>
      <c r="J72" s="100"/>
    </row>
    <row r="73" spans="1:10" ht="21" customHeight="1">
      <c r="A73" s="24" t="s">
        <v>4</v>
      </c>
      <c r="B73" s="25">
        <f>620835.11+654042.41+1654845.63</f>
        <v>2929723.15</v>
      </c>
      <c r="C73" s="1" t="s">
        <v>35</v>
      </c>
      <c r="D73" s="53" t="s">
        <v>36</v>
      </c>
      <c r="E73" s="25">
        <v>1654845.63</v>
      </c>
      <c r="G73" s="100"/>
      <c r="H73" s="100"/>
      <c r="I73" s="100"/>
      <c r="J73" s="100"/>
    </row>
    <row r="74" spans="1:10" ht="21" customHeight="1">
      <c r="A74" s="24"/>
      <c r="B74" s="25">
        <v>800.19</v>
      </c>
      <c r="C74" s="1" t="s">
        <v>80</v>
      </c>
      <c r="D74" s="53" t="s">
        <v>81</v>
      </c>
      <c r="E74" s="23" t="s">
        <v>23</v>
      </c>
      <c r="G74" s="100"/>
      <c r="H74" s="100"/>
      <c r="I74" s="100"/>
      <c r="J74" s="100"/>
    </row>
    <row r="75" spans="1:10" ht="21.75" customHeight="1">
      <c r="A75" s="24"/>
      <c r="B75" s="33">
        <f>SUM(B67:B74)</f>
        <v>139346180.35999998</v>
      </c>
      <c r="C75" s="56"/>
      <c r="D75" s="22"/>
      <c r="E75" s="57">
        <f>SUM(E67:E74)</f>
        <v>47496035.38</v>
      </c>
      <c r="G75" s="100"/>
      <c r="H75" s="100"/>
      <c r="I75" s="100"/>
      <c r="J75" s="100"/>
    </row>
    <row r="76" spans="1:10" ht="19.5" customHeight="1">
      <c r="A76" s="36"/>
      <c r="B76" s="58">
        <f>B66+B75</f>
        <v>178262073.67999998</v>
      </c>
      <c r="C76" s="59" t="s">
        <v>82</v>
      </c>
      <c r="D76" s="60"/>
      <c r="E76" s="33">
        <f>E66+E75</f>
        <v>64855915.17</v>
      </c>
      <c r="G76" s="100"/>
      <c r="H76" s="100"/>
      <c r="I76" s="100"/>
      <c r="J76" s="100"/>
    </row>
    <row r="77" spans="1:10" ht="19.5" customHeight="1">
      <c r="A77" s="41"/>
      <c r="B77" s="61">
        <f>B32-B76</f>
        <v>17468851.080000043</v>
      </c>
      <c r="C77" s="7" t="s">
        <v>83</v>
      </c>
      <c r="D77" s="60"/>
      <c r="E77" s="61">
        <f>E32-E76</f>
        <v>67081796.769999996</v>
      </c>
      <c r="G77" s="100"/>
      <c r="H77" s="100"/>
      <c r="I77" s="100"/>
      <c r="J77" s="100"/>
    </row>
    <row r="78" spans="1:10" ht="20.25" customHeight="1">
      <c r="A78" s="41"/>
      <c r="B78" s="62">
        <f>B10+B32-B76</f>
        <v>1179685408.9199998</v>
      </c>
      <c r="C78" s="63" t="s">
        <v>84</v>
      </c>
      <c r="D78" s="64"/>
      <c r="E78" s="62">
        <f>E10+E32-E76</f>
        <v>1179685408.9199996</v>
      </c>
      <c r="G78" s="100"/>
      <c r="H78" s="100"/>
      <c r="I78" s="100"/>
      <c r="J78" s="100"/>
    </row>
    <row r="79" spans="7:10" ht="21">
      <c r="G79" s="100"/>
      <c r="H79" s="100"/>
      <c r="I79" s="100"/>
      <c r="J79" s="100"/>
    </row>
    <row r="80" spans="7:10" ht="21">
      <c r="G80" s="100"/>
      <c r="H80" s="100"/>
      <c r="I80" s="100"/>
      <c r="J80" s="100"/>
    </row>
    <row r="81" spans="7:10" ht="21">
      <c r="G81" s="100"/>
      <c r="H81" s="100"/>
      <c r="I81" s="100"/>
      <c r="J81" s="100"/>
    </row>
    <row r="82" spans="7:10" ht="21">
      <c r="G82" s="100"/>
      <c r="H82" s="100"/>
      <c r="I82" s="100"/>
      <c r="J82" s="100"/>
    </row>
    <row r="83" spans="7:10" ht="21">
      <c r="G83" s="100"/>
      <c r="H83" s="100"/>
      <c r="I83" s="100"/>
      <c r="J83" s="100"/>
    </row>
    <row r="84" spans="7:10" ht="21">
      <c r="G84" s="100"/>
      <c r="H84" s="100"/>
      <c r="I84" s="100"/>
      <c r="J84" s="100"/>
    </row>
    <row r="85" spans="7:10" ht="21">
      <c r="G85" s="100"/>
      <c r="H85" s="100"/>
      <c r="I85" s="100"/>
      <c r="J85" s="100"/>
    </row>
    <row r="86" spans="5:10" ht="21">
      <c r="E86" s="65"/>
      <c r="G86" s="100"/>
      <c r="H86" s="100"/>
      <c r="I86" s="100"/>
      <c r="J86" s="100"/>
    </row>
    <row r="87" spans="2:10" ht="21">
      <c r="B87" s="79"/>
      <c r="E87" s="65"/>
      <c r="G87" s="100"/>
      <c r="H87" s="100"/>
      <c r="I87" s="100"/>
      <c r="J87" s="100"/>
    </row>
    <row r="88" spans="5:10" ht="21">
      <c r="E88" s="99">
        <f>E78-B78</f>
        <v>0</v>
      </c>
      <c r="G88" s="100"/>
      <c r="H88" s="100"/>
      <c r="I88" s="100"/>
      <c r="J88" s="100"/>
    </row>
    <row r="89" spans="7:10" ht="21">
      <c r="G89" s="100"/>
      <c r="H89" s="100"/>
      <c r="I89" s="100"/>
      <c r="J89" s="100"/>
    </row>
    <row r="90" spans="7:10" ht="21">
      <c r="G90" s="100"/>
      <c r="H90" s="100"/>
      <c r="I90" s="100"/>
      <c r="J90" s="100"/>
    </row>
    <row r="91" spans="7:10" ht="21">
      <c r="G91" s="100"/>
      <c r="H91" s="100"/>
      <c r="I91" s="100"/>
      <c r="J91" s="100"/>
    </row>
    <row r="92" spans="7:10" ht="21">
      <c r="G92" s="100"/>
      <c r="H92" s="100"/>
      <c r="I92" s="100"/>
      <c r="J92" s="100"/>
    </row>
    <row r="93" spans="7:10" ht="21">
      <c r="G93" s="100"/>
      <c r="H93" s="100"/>
      <c r="I93" s="100"/>
      <c r="J93" s="100"/>
    </row>
    <row r="94" spans="7:10" ht="21">
      <c r="G94" s="100"/>
      <c r="H94" s="100"/>
      <c r="I94" s="100"/>
      <c r="J94" s="100"/>
    </row>
    <row r="95" spans="7:10" ht="21">
      <c r="G95" s="100"/>
      <c r="H95" s="100"/>
      <c r="I95" s="100"/>
      <c r="J95" s="100"/>
    </row>
    <row r="96" spans="7:10" ht="21">
      <c r="G96" s="100"/>
      <c r="H96" s="100"/>
      <c r="I96" s="100"/>
      <c r="J96" s="100"/>
    </row>
  </sheetData>
  <sheetProtection/>
  <mergeCells count="4">
    <mergeCell ref="A4:E4"/>
    <mergeCell ref="A7:B7"/>
    <mergeCell ref="A39:E39"/>
    <mergeCell ref="A41:B41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TrueFasterUser</cp:lastModifiedBy>
  <dcterms:created xsi:type="dcterms:W3CDTF">2014-05-02T04:45:14Z</dcterms:created>
  <dcterms:modified xsi:type="dcterms:W3CDTF">2014-05-02T07:45:21Z</dcterms:modified>
  <cp:category/>
  <cp:version/>
  <cp:contentType/>
  <cp:contentStatus/>
</cp:coreProperties>
</file>