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1760" activeTab="0"/>
  </bookViews>
  <sheets>
    <sheet name=" งบทดลอง " sheetId="1" r:id="rId1"/>
    <sheet name="รับจ่ายเงินสด" sheetId="2" r:id="rId2"/>
  </sheets>
  <definedNames>
    <definedName name="_xlnm.Print_Area" localSheetId="0">' งบทดลอง '!$A$1:$D$80</definedName>
    <definedName name="_xlnm.Print_Area" localSheetId="1">'รับจ่ายเงินสด'!$A$1:$E$145</definedName>
  </definedNames>
  <calcPr fullCalcOnLoad="1"/>
</workbook>
</file>

<file path=xl/sharedStrings.xml><?xml version="1.0" encoding="utf-8"?>
<sst xmlns="http://schemas.openxmlformats.org/spreadsheetml/2006/main" count="207" uniqueCount="145">
  <si>
    <t>องค์การบริหารส่วนจังหวัดสมุทรสาคร</t>
  </si>
  <si>
    <t>งบทดลอง</t>
  </si>
  <si>
    <t xml:space="preserve"> วันที่  31  สิงหาคม   2557</t>
  </si>
  <si>
    <t>รายการ</t>
  </si>
  <si>
    <t>รหัสบัญชี</t>
  </si>
  <si>
    <t>เดบิท</t>
  </si>
  <si>
    <t>เครดิต</t>
  </si>
  <si>
    <t xml:space="preserve">  เงินสด</t>
  </si>
  <si>
    <t>010</t>
  </si>
  <si>
    <t xml:space="preserve">  เงินฝากสมทบทุนส่งเสริมอาชีพ</t>
  </si>
  <si>
    <t>014</t>
  </si>
  <si>
    <t xml:space="preserve">  เงินฝากธนาคาร   ประเภท  -  กระแสรายวัน</t>
  </si>
  <si>
    <t>021</t>
  </si>
  <si>
    <t xml:space="preserve">  เงินฝากธนาคาร   ประเภท  -  ออมทรัพย์ </t>
  </si>
  <si>
    <t>022</t>
  </si>
  <si>
    <t xml:space="preserve">  เงินฝากธนาคาร   ประเภท  -  ประจำ  </t>
  </si>
  <si>
    <t>023</t>
  </si>
  <si>
    <t xml:space="preserve">  ลูกหนี้เงินยืมเงินงบประมาณ</t>
  </si>
  <si>
    <t>090</t>
  </si>
  <si>
    <t xml:space="preserve">  เงินฝาก กสอ.</t>
  </si>
  <si>
    <t>701</t>
  </si>
  <si>
    <t xml:space="preserve">  ลูกหนี้เงินยืมเงินสะสม</t>
  </si>
  <si>
    <t>704</t>
  </si>
  <si>
    <t xml:space="preserve">  งบกลาง</t>
  </si>
  <si>
    <t>000</t>
  </si>
  <si>
    <t xml:space="preserve">  เงินเดือน</t>
  </si>
  <si>
    <t>100</t>
  </si>
  <si>
    <t xml:space="preserve">  ค่าจ้างประจำ</t>
  </si>
  <si>
    <t>120</t>
  </si>
  <si>
    <t xml:space="preserve">  ค่าจ้างชั่วคราว</t>
  </si>
  <si>
    <t>130</t>
  </si>
  <si>
    <t xml:space="preserve">  ค่าตอบแทน</t>
  </si>
  <si>
    <t>200</t>
  </si>
  <si>
    <t xml:space="preserve">  ค่าใช้สอย</t>
  </si>
  <si>
    <t>250</t>
  </si>
  <si>
    <t xml:space="preserve">  ค่าวัสดุ</t>
  </si>
  <si>
    <t>270</t>
  </si>
  <si>
    <t xml:space="preserve">  ค่าสาธารณูปโภค</t>
  </si>
  <si>
    <t>300</t>
  </si>
  <si>
    <t xml:space="preserve">  เงินอุดหนุน</t>
  </si>
  <si>
    <t>400</t>
  </si>
  <si>
    <t xml:space="preserve">  ค่าครุภัณฑ์</t>
  </si>
  <si>
    <t>450</t>
  </si>
  <si>
    <t xml:space="preserve">  ค่าที่ดินและสิ่งก่อสร้าง</t>
  </si>
  <si>
    <t>500</t>
  </si>
  <si>
    <t xml:space="preserve">  รายจ่ายอื่น</t>
  </si>
  <si>
    <t>550</t>
  </si>
  <si>
    <t xml:space="preserve">  รายรับ  (หมายเหตุ 1)</t>
  </si>
  <si>
    <t>821</t>
  </si>
  <si>
    <t xml:space="preserve">  เงินรับฝาก  (หมายเหตุ 2)</t>
  </si>
  <si>
    <t>900</t>
  </si>
  <si>
    <t xml:space="preserve">  รายจ่ายค้างจ่าย  (หมายเหตุ 3)</t>
  </si>
  <si>
    <t>600</t>
  </si>
  <si>
    <t xml:space="preserve">  รายจ่ายรอจ่าย</t>
  </si>
  <si>
    <t xml:space="preserve">  เงินสมทบทุนส่งเสริมอาชีพ</t>
  </si>
  <si>
    <t>912</t>
  </si>
  <si>
    <t xml:space="preserve">  เงินสะสม</t>
  </si>
  <si>
    <t>700</t>
  </si>
  <si>
    <t xml:space="preserve">  เงินทุนสำรองเงินสะสม</t>
  </si>
  <si>
    <r>
      <t xml:space="preserve"> </t>
    </r>
    <r>
      <rPr>
        <b/>
        <sz val="16"/>
        <rFont val="TH SarabunPSK"/>
        <family val="2"/>
      </rPr>
      <t>องค์การบริหารส่วนจังหวัดสมุทรสาคร</t>
    </r>
  </si>
  <si>
    <t xml:space="preserve">     เดือน    </t>
  </si>
  <si>
    <t>สิงหาคม  2557</t>
  </si>
  <si>
    <t>รายงาน รับ - จ่าย  เงินสด</t>
  </si>
  <si>
    <t>ปีงบประมาณ….2557….</t>
  </si>
  <si>
    <t xml:space="preserve"> </t>
  </si>
  <si>
    <t>จนถึงปัจจุบัน</t>
  </si>
  <si>
    <t>เดือนนี้</t>
  </si>
  <si>
    <t>ประมาณการ</t>
  </si>
  <si>
    <t>เกิดขึ้นจริง</t>
  </si>
  <si>
    <t xml:space="preserve"> เกิดขึ้นจริง</t>
  </si>
  <si>
    <t>บาท</t>
  </si>
  <si>
    <t xml:space="preserve"> ยอดยกมา</t>
  </si>
  <si>
    <r>
      <t xml:space="preserve"> </t>
    </r>
    <r>
      <rPr>
        <u val="single"/>
        <sz val="16"/>
        <rFont val="TH SarabunPSK"/>
        <family val="2"/>
      </rPr>
      <t>รายรับ</t>
    </r>
    <r>
      <rPr>
        <sz val="16"/>
        <rFont val="TH SarabunPSK"/>
        <family val="2"/>
      </rPr>
      <t xml:space="preserve">  (หมายเหตุ 1)</t>
    </r>
  </si>
  <si>
    <t xml:space="preserve"> ภาษีอากร</t>
  </si>
  <si>
    <t>0100</t>
  </si>
  <si>
    <t xml:space="preserve"> ค่าธรรมเนียม ค่าปรับและใบอนุญาต</t>
  </si>
  <si>
    <t>0120</t>
  </si>
  <si>
    <t xml:space="preserve"> รายได้จากทรัพย์สิน</t>
  </si>
  <si>
    <t>0200</t>
  </si>
  <si>
    <t xml:space="preserve"> รายได้เบ็ดเตล็ด</t>
  </si>
  <si>
    <t>0300</t>
  </si>
  <si>
    <t>-</t>
  </si>
  <si>
    <t xml:space="preserve"> รายได้จากทุน</t>
  </si>
  <si>
    <t>0350</t>
  </si>
  <si>
    <t xml:space="preserve"> ภาษีจัดสรร</t>
  </si>
  <si>
    <t>1000</t>
  </si>
  <si>
    <t xml:space="preserve"> เงินอุดหนุนทั่วไป</t>
  </si>
  <si>
    <t>2000</t>
  </si>
  <si>
    <t>เงินอุดหนุนเฉพาะกิจ</t>
  </si>
  <si>
    <t>3000</t>
  </si>
  <si>
    <t>เงินอุดหนุนเฉพาะกิจฝากจังหวัด</t>
  </si>
  <si>
    <t>012</t>
  </si>
  <si>
    <t xml:space="preserve"> เงินฝากสมทบทุนส่งเสริมอาชีพ</t>
  </si>
  <si>
    <t xml:space="preserve"> ลูกหนี้เงินยืมเงินงบประมาณ</t>
  </si>
  <si>
    <t xml:space="preserve"> เงินสะสม</t>
  </si>
  <si>
    <t xml:space="preserve"> ลูกหนี้เงินยืมเงินสะสม</t>
  </si>
  <si>
    <t xml:space="preserve"> เงินรับฝาก (หมายเหตุ 2)</t>
  </si>
  <si>
    <t>รวมรายรับ</t>
  </si>
  <si>
    <t>- 2 -</t>
  </si>
  <si>
    <r>
      <rPr>
        <b/>
        <sz val="14"/>
        <rFont val="TH SarabunPSK"/>
        <family val="2"/>
      </rPr>
      <t xml:space="preserve"> </t>
    </r>
    <r>
      <rPr>
        <b/>
        <u val="single"/>
        <sz val="14"/>
        <rFont val="TH SarabunPSK"/>
        <family val="2"/>
      </rPr>
      <t>รายจ่าย</t>
    </r>
  </si>
  <si>
    <t xml:space="preserve"> งบกลาง</t>
  </si>
  <si>
    <t>5000</t>
  </si>
  <si>
    <t xml:space="preserve"> เงินเดือน</t>
  </si>
  <si>
    <t>5100</t>
  </si>
  <si>
    <t xml:space="preserve"> ค่าจ้างประจำ</t>
  </si>
  <si>
    <t>5120</t>
  </si>
  <si>
    <t xml:space="preserve"> ค่าจ้างชั่วคราว</t>
  </si>
  <si>
    <t>5130</t>
  </si>
  <si>
    <t xml:space="preserve"> ค่าตอบแทน</t>
  </si>
  <si>
    <t>5200</t>
  </si>
  <si>
    <t xml:space="preserve"> ค่าใช้สอย</t>
  </si>
  <si>
    <t>5250</t>
  </si>
  <si>
    <t xml:space="preserve"> ค่าวัสดุ</t>
  </si>
  <si>
    <t>5270</t>
  </si>
  <si>
    <t xml:space="preserve"> ค่าสาธารณูปโภค</t>
  </si>
  <si>
    <t>5300</t>
  </si>
  <si>
    <t xml:space="preserve"> เงินอุดหนุน</t>
  </si>
  <si>
    <t>5400</t>
  </si>
  <si>
    <t xml:space="preserve"> ค่าครุภัณฑ์</t>
  </si>
  <si>
    <t>5450</t>
  </si>
  <si>
    <t xml:space="preserve"> ค่าที่ดินและสิ่งก่อสร้าง</t>
  </si>
  <si>
    <t>5500</t>
  </si>
  <si>
    <t xml:space="preserve"> รายจ่ายอื่น</t>
  </si>
  <si>
    <t>5550</t>
  </si>
  <si>
    <t>6000</t>
  </si>
  <si>
    <t>6100</t>
  </si>
  <si>
    <t>6120</t>
  </si>
  <si>
    <t>6130</t>
  </si>
  <si>
    <t>6200</t>
  </si>
  <si>
    <t>6250</t>
  </si>
  <si>
    <t>6270</t>
  </si>
  <si>
    <t>6300</t>
  </si>
  <si>
    <t>6500</t>
  </si>
  <si>
    <t>- 3 -</t>
  </si>
  <si>
    <t>7400</t>
  </si>
  <si>
    <t xml:space="preserve"> รายจ่ายค้างจ่าย  (หมายเหตุ 3)</t>
  </si>
  <si>
    <t xml:space="preserve"> รายจ่ายผัดส่งใบสำคัญ</t>
  </si>
  <si>
    <t>601</t>
  </si>
  <si>
    <t>เงินอุดหนุนเฉพาะกิจค้างจ่าย</t>
  </si>
  <si>
    <t>602</t>
  </si>
  <si>
    <t xml:space="preserve"> เงินฝาก กสอ.</t>
  </si>
  <si>
    <t xml:space="preserve"> เงินสมทบทุนส่งเสริมอาชีพ</t>
  </si>
  <si>
    <t>รวมรายจ่าย</t>
  </si>
  <si>
    <t xml:space="preserve">       รายรับ       สูงกว่า    รายจ่าย</t>
  </si>
  <si>
    <t>ยอดยกไป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</si>
</sst>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6"/>
      <name val="AngsanaUPC"/>
      <family val="0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double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3" fontId="3" fillId="0" borderId="11" xfId="38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3" fontId="3" fillId="0" borderId="11" xfId="38" applyFont="1" applyBorder="1" applyAlignment="1">
      <alignment horizontal="center"/>
    </xf>
    <xf numFmtId="43" fontId="3" fillId="0" borderId="11" xfId="38" applyFont="1" applyBorder="1" applyAlignment="1">
      <alignment/>
    </xf>
    <xf numFmtId="43" fontId="3" fillId="0" borderId="11" xfId="38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3" xfId="38" applyFon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38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3" fontId="3" fillId="0" borderId="0" xfId="38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3" fontId="3" fillId="0" borderId="0" xfId="38" applyFont="1" applyBorder="1" applyAlignment="1">
      <alignment horizontal="center"/>
    </xf>
    <xf numFmtId="43" fontId="3" fillId="0" borderId="0" xfId="38" applyFont="1" applyBorder="1" applyAlignment="1">
      <alignment/>
    </xf>
    <xf numFmtId="43" fontId="3" fillId="0" borderId="0" xfId="38" applyFont="1" applyBorder="1" applyAlignment="1">
      <alignment/>
    </xf>
    <xf numFmtId="43" fontId="3" fillId="0" borderId="0" xfId="38" applyFont="1" applyBorder="1" applyAlignment="1">
      <alignment horizontal="left" vertical="center"/>
    </xf>
    <xf numFmtId="49" fontId="2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8" xfId="0" applyFont="1" applyBorder="1" applyAlignment="1">
      <alignment/>
    </xf>
    <xf numFmtId="4" fontId="3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/>
    </xf>
    <xf numFmtId="43" fontId="3" fillId="0" borderId="11" xfId="39" applyFont="1" applyBorder="1" applyAlignment="1">
      <alignment horizontal="right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2" fillId="0" borderId="13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3" fillId="0" borderId="2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0" borderId="22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3" fontId="3" fillId="0" borderId="11" xfId="42" applyFont="1" applyBorder="1" applyAlignment="1">
      <alignment horizontal="center"/>
    </xf>
    <xf numFmtId="43" fontId="3" fillId="0" borderId="11" xfId="42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3" fontId="3" fillId="0" borderId="0" xfId="39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43" fontId="42" fillId="0" borderId="0" xfId="0" applyNumberFormat="1" applyFont="1" applyAlignment="1">
      <alignment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2 2" xfId="39"/>
    <cellStyle name="เครื่องหมายจุลภาค 3" xfId="40"/>
    <cellStyle name="เครื่องหมายจุลภาค 3 2" xfId="41"/>
    <cellStyle name="เครื่องหมายจุลภาค 4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PageLayoutView="0" workbookViewId="0" topLeftCell="A1">
      <selection activeCell="A2" sqref="A2:D2"/>
    </sheetView>
  </sheetViews>
  <sheetFormatPr defaultColWidth="9.140625" defaultRowHeight="23.25"/>
  <cols>
    <col min="1" max="1" width="44.421875" style="1" customWidth="1"/>
    <col min="2" max="2" width="9.28125" style="1" customWidth="1"/>
    <col min="3" max="3" width="18.421875" style="1" customWidth="1"/>
    <col min="4" max="4" width="18.8515625" style="1" customWidth="1"/>
    <col min="5" max="5" width="19.28125" style="1" customWidth="1"/>
    <col min="6" max="16384" width="9.140625" style="1" customWidth="1"/>
  </cols>
  <sheetData>
    <row r="1" spans="1:4" ht="22.5" customHeight="1">
      <c r="A1" s="94" t="s">
        <v>0</v>
      </c>
      <c r="B1" s="94"/>
      <c r="C1" s="94"/>
      <c r="D1" s="94"/>
    </row>
    <row r="2" spans="1:4" ht="22.5" customHeight="1">
      <c r="A2" s="94" t="s">
        <v>1</v>
      </c>
      <c r="B2" s="94"/>
      <c r="C2" s="94"/>
      <c r="D2" s="94"/>
    </row>
    <row r="3" spans="1:4" ht="22.5" customHeight="1">
      <c r="A3" s="94" t="s">
        <v>2</v>
      </c>
      <c r="B3" s="94"/>
      <c r="C3" s="94"/>
      <c r="D3" s="94"/>
    </row>
    <row r="4" spans="1:4" ht="22.5" customHeight="1">
      <c r="A4" s="2"/>
      <c r="B4" s="2"/>
      <c r="C4" s="2"/>
      <c r="D4" s="2"/>
    </row>
    <row r="5" spans="1:4" ht="22.5" customHeight="1">
      <c r="A5" s="3" t="s">
        <v>3</v>
      </c>
      <c r="B5" s="3" t="s">
        <v>4</v>
      </c>
      <c r="C5" s="3" t="s">
        <v>5</v>
      </c>
      <c r="D5" s="3" t="s">
        <v>6</v>
      </c>
    </row>
    <row r="6" spans="1:4" ht="22.5" customHeight="1">
      <c r="A6" s="4" t="s">
        <v>7</v>
      </c>
      <c r="B6" s="5" t="s">
        <v>8</v>
      </c>
      <c r="C6" s="6">
        <v>0</v>
      </c>
      <c r="D6" s="7"/>
    </row>
    <row r="7" spans="1:4" ht="22.5" customHeight="1">
      <c r="A7" s="8" t="s">
        <v>9</v>
      </c>
      <c r="B7" s="9" t="s">
        <v>10</v>
      </c>
      <c r="C7" s="10">
        <v>40809.93</v>
      </c>
      <c r="D7" s="11"/>
    </row>
    <row r="8" spans="1:4" ht="22.5" customHeight="1">
      <c r="A8" s="8" t="s">
        <v>11</v>
      </c>
      <c r="B8" s="9" t="s">
        <v>12</v>
      </c>
      <c r="C8" s="12">
        <v>4045118.08</v>
      </c>
      <c r="D8" s="11"/>
    </row>
    <row r="9" spans="1:4" ht="22.5" customHeight="1">
      <c r="A9" s="8" t="s">
        <v>13</v>
      </c>
      <c r="B9" s="9" t="s">
        <v>14</v>
      </c>
      <c r="C9" s="10">
        <f>83548544.01+20000000</f>
        <v>103548544.01</v>
      </c>
      <c r="D9" s="11"/>
    </row>
    <row r="10" spans="1:4" ht="22.5" customHeight="1">
      <c r="A10" s="8" t="s">
        <v>15</v>
      </c>
      <c r="B10" s="9" t="s">
        <v>16</v>
      </c>
      <c r="C10" s="10">
        <f>97391637.7+810882296.05+69901666.25+290308847.2+109802761.74</f>
        <v>1378287208.94</v>
      </c>
      <c r="D10" s="8"/>
    </row>
    <row r="11" spans="1:4" ht="22.5" customHeight="1">
      <c r="A11" s="8" t="s">
        <v>17</v>
      </c>
      <c r="B11" s="9" t="s">
        <v>18</v>
      </c>
      <c r="C11" s="11">
        <v>3003781</v>
      </c>
      <c r="D11" s="11"/>
    </row>
    <row r="12" spans="1:4" ht="22.5" customHeight="1">
      <c r="A12" s="8" t="s">
        <v>19</v>
      </c>
      <c r="B12" s="9" t="s">
        <v>20</v>
      </c>
      <c r="C12" s="11">
        <v>101249979.69</v>
      </c>
      <c r="D12" s="11"/>
    </row>
    <row r="13" spans="1:4" ht="22.5" customHeight="1">
      <c r="A13" s="8" t="s">
        <v>21</v>
      </c>
      <c r="B13" s="9" t="s">
        <v>22</v>
      </c>
      <c r="C13" s="11">
        <v>128868.5</v>
      </c>
      <c r="D13" s="11"/>
    </row>
    <row r="14" spans="1:4" ht="22.5" customHeight="1">
      <c r="A14" s="8" t="s">
        <v>23</v>
      </c>
      <c r="B14" s="9" t="s">
        <v>24</v>
      </c>
      <c r="C14" s="11">
        <f>11687537.2+685188.45</f>
        <v>12372725.649999999</v>
      </c>
      <c r="D14" s="11"/>
    </row>
    <row r="15" spans="1:4" ht="22.5" customHeight="1">
      <c r="A15" s="8" t="s">
        <v>25</v>
      </c>
      <c r="B15" s="9" t="s">
        <v>26</v>
      </c>
      <c r="C15" s="11">
        <f>29230524.75+24964088.85</f>
        <v>54194613.6</v>
      </c>
      <c r="D15" s="11"/>
    </row>
    <row r="16" spans="1:4" ht="22.5" customHeight="1">
      <c r="A16" s="8" t="s">
        <v>27</v>
      </c>
      <c r="B16" s="9" t="s">
        <v>28</v>
      </c>
      <c r="C16" s="11">
        <f>3292816.5+296414</f>
        <v>3589230.5</v>
      </c>
      <c r="D16" s="11"/>
    </row>
    <row r="17" spans="1:4" ht="22.5" customHeight="1">
      <c r="A17" s="8" t="s">
        <v>29</v>
      </c>
      <c r="B17" s="9" t="s">
        <v>30</v>
      </c>
      <c r="C17" s="11">
        <f>18947799.61+1025903.23</f>
        <v>19973702.84</v>
      </c>
      <c r="D17" s="11"/>
    </row>
    <row r="18" spans="1:4" ht="22.5" customHeight="1">
      <c r="A18" s="8" t="s">
        <v>31</v>
      </c>
      <c r="B18" s="9" t="s">
        <v>32</v>
      </c>
      <c r="C18" s="10">
        <f>2051207.13+3100</f>
        <v>2054307.13</v>
      </c>
      <c r="D18" s="11"/>
    </row>
    <row r="19" spans="1:4" ht="22.5" customHeight="1">
      <c r="A19" s="8" t="s">
        <v>33</v>
      </c>
      <c r="B19" s="9" t="s">
        <v>34</v>
      </c>
      <c r="C19" s="10">
        <f>23813285.07+7798000</f>
        <v>31611285.07</v>
      </c>
      <c r="D19" s="11"/>
    </row>
    <row r="20" spans="1:4" ht="22.5" customHeight="1">
      <c r="A20" s="8" t="s">
        <v>35</v>
      </c>
      <c r="B20" s="9" t="s">
        <v>36</v>
      </c>
      <c r="C20" s="10">
        <f>9428735.65+1715530.9</f>
        <v>11144266.55</v>
      </c>
      <c r="D20" s="11"/>
    </row>
    <row r="21" spans="1:4" ht="22.5" customHeight="1">
      <c r="A21" s="8" t="s">
        <v>37</v>
      </c>
      <c r="B21" s="9" t="s">
        <v>38</v>
      </c>
      <c r="C21" s="10">
        <f>5939716.75+120916.9</f>
        <v>6060633.65</v>
      </c>
      <c r="D21" s="11"/>
    </row>
    <row r="22" spans="1:4" ht="22.5" customHeight="1">
      <c r="A22" s="8" t="s">
        <v>39</v>
      </c>
      <c r="B22" s="9" t="s">
        <v>40</v>
      </c>
      <c r="C22" s="10">
        <f>65013895.24+26564090+6854807</f>
        <v>98432792.24000001</v>
      </c>
      <c r="D22" s="11"/>
    </row>
    <row r="23" spans="1:4" ht="22.5" customHeight="1">
      <c r="A23" s="8" t="s">
        <v>41</v>
      </c>
      <c r="B23" s="9" t="s">
        <v>42</v>
      </c>
      <c r="C23" s="10">
        <v>3477349.22</v>
      </c>
      <c r="D23" s="11"/>
    </row>
    <row r="24" spans="1:4" ht="22.5" customHeight="1">
      <c r="A24" s="8" t="s">
        <v>43</v>
      </c>
      <c r="B24" s="9" t="s">
        <v>44</v>
      </c>
      <c r="C24" s="10">
        <f>24231299.9+547040</f>
        <v>24778339.9</v>
      </c>
      <c r="D24" s="11"/>
    </row>
    <row r="25" spans="1:4" ht="22.5" customHeight="1">
      <c r="A25" s="8" t="s">
        <v>45</v>
      </c>
      <c r="B25" s="9" t="s">
        <v>46</v>
      </c>
      <c r="C25" s="10">
        <v>100000</v>
      </c>
      <c r="D25" s="11"/>
    </row>
    <row r="26" spans="1:4" ht="22.5" customHeight="1">
      <c r="A26" s="8" t="s">
        <v>47</v>
      </c>
      <c r="B26" s="9" t="s">
        <v>48</v>
      </c>
      <c r="C26" s="11"/>
      <c r="D26" s="11">
        <v>798721494.81</v>
      </c>
    </row>
    <row r="27" spans="1:4" ht="22.5" customHeight="1">
      <c r="A27" s="8" t="s">
        <v>49</v>
      </c>
      <c r="B27" s="9" t="s">
        <v>50</v>
      </c>
      <c r="C27" s="11"/>
      <c r="D27" s="11">
        <v>3507270.2</v>
      </c>
    </row>
    <row r="28" spans="1:4" ht="22.5" customHeight="1">
      <c r="A28" s="8" t="s">
        <v>51</v>
      </c>
      <c r="B28" s="9" t="s">
        <v>52</v>
      </c>
      <c r="C28" s="11"/>
      <c r="D28" s="10">
        <v>141272007</v>
      </c>
    </row>
    <row r="29" spans="1:4" ht="22.5" customHeight="1">
      <c r="A29" s="8" t="s">
        <v>53</v>
      </c>
      <c r="B29" s="9"/>
      <c r="C29" s="11"/>
      <c r="D29" s="10">
        <v>29000000</v>
      </c>
    </row>
    <row r="30" spans="1:4" ht="22.5" customHeight="1">
      <c r="A30" s="8" t="s">
        <v>54</v>
      </c>
      <c r="B30" s="9" t="s">
        <v>55</v>
      </c>
      <c r="C30" s="11"/>
      <c r="D30" s="10">
        <v>40809.93</v>
      </c>
    </row>
    <row r="31" spans="1:4" ht="22.5" customHeight="1">
      <c r="A31" s="8" t="s">
        <v>56</v>
      </c>
      <c r="B31" s="9" t="s">
        <v>57</v>
      </c>
      <c r="C31" s="11"/>
      <c r="D31" s="11">
        <v>614479154.91</v>
      </c>
    </row>
    <row r="32" spans="1:4" ht="22.5" customHeight="1">
      <c r="A32" s="8" t="s">
        <v>58</v>
      </c>
      <c r="B32" s="9"/>
      <c r="C32" s="11"/>
      <c r="D32" s="11">
        <v>271072819.65</v>
      </c>
    </row>
    <row r="33" spans="1:4" ht="22.5" customHeight="1" thickBot="1">
      <c r="A33" s="8"/>
      <c r="B33" s="13"/>
      <c r="C33" s="14">
        <f>SUM(C6:C25)</f>
        <v>1858093556.5000002</v>
      </c>
      <c r="D33" s="14">
        <f>SUM(D26:D32)</f>
        <v>1858093556.5</v>
      </c>
    </row>
    <row r="34" ht="21.75" thickTop="1"/>
    <row r="35" ht="21">
      <c r="D35" s="101">
        <f>+D33-C33</f>
        <v>0</v>
      </c>
    </row>
    <row r="36" spans="1:3" ht="21">
      <c r="A36" s="15"/>
      <c r="B36" s="15"/>
      <c r="C36" s="15"/>
    </row>
    <row r="37" spans="1:4" ht="21">
      <c r="A37" s="95"/>
      <c r="B37" s="95"/>
      <c r="C37" s="95"/>
      <c r="D37" s="95"/>
    </row>
    <row r="38" spans="1:4" ht="21">
      <c r="A38" s="95"/>
      <c r="B38" s="95"/>
      <c r="C38" s="95"/>
      <c r="D38" s="95"/>
    </row>
    <row r="39" spans="1:4" ht="21">
      <c r="A39" s="95"/>
      <c r="B39" s="95"/>
      <c r="C39" s="95"/>
      <c r="D39" s="95"/>
    </row>
    <row r="40" spans="1:4" ht="21">
      <c r="A40" s="16"/>
      <c r="B40" s="16"/>
      <c r="C40" s="16"/>
      <c r="D40" s="16"/>
    </row>
    <row r="41" spans="1:3" ht="21">
      <c r="A41" s="17"/>
      <c r="B41" s="17"/>
      <c r="C41" s="17"/>
    </row>
    <row r="42" spans="1:4" ht="21">
      <c r="A42" s="18"/>
      <c r="B42" s="19"/>
      <c r="C42" s="20"/>
      <c r="D42" s="21"/>
    </row>
    <row r="43" spans="1:4" ht="21">
      <c r="A43" s="18"/>
      <c r="B43" s="19"/>
      <c r="C43" s="22"/>
      <c r="D43" s="21"/>
    </row>
    <row r="44" spans="1:4" ht="21">
      <c r="A44" s="15"/>
      <c r="B44" s="23"/>
      <c r="C44" s="24"/>
      <c r="D44" s="25"/>
    </row>
    <row r="45" spans="1:4" ht="21">
      <c r="A45" s="15"/>
      <c r="B45" s="23"/>
      <c r="C45" s="26"/>
      <c r="D45" s="25"/>
    </row>
    <row r="46" spans="1:4" ht="21">
      <c r="A46" s="15"/>
      <c r="B46" s="23"/>
      <c r="C46" s="24"/>
      <c r="D46" s="25"/>
    </row>
    <row r="47" spans="1:4" ht="21">
      <c r="A47" s="15"/>
      <c r="B47" s="23"/>
      <c r="C47" s="24"/>
      <c r="D47" s="15"/>
    </row>
    <row r="48" spans="1:4" ht="21">
      <c r="A48" s="15"/>
      <c r="B48" s="23"/>
      <c r="C48" s="25"/>
      <c r="D48" s="25"/>
    </row>
    <row r="49" spans="1:4" ht="21">
      <c r="A49" s="15"/>
      <c r="B49" s="23"/>
      <c r="C49" s="25"/>
      <c r="D49" s="25"/>
    </row>
    <row r="50" spans="1:4" ht="21">
      <c r="A50" s="15"/>
      <c r="B50" s="23"/>
      <c r="C50" s="25"/>
      <c r="D50" s="25"/>
    </row>
    <row r="51" spans="1:4" ht="21">
      <c r="A51" s="15"/>
      <c r="B51" s="23"/>
      <c r="C51" s="25"/>
      <c r="D51" s="24"/>
    </row>
    <row r="52" spans="1:4" ht="21">
      <c r="A52" s="15"/>
      <c r="B52" s="23"/>
      <c r="C52" s="25"/>
      <c r="D52" s="24"/>
    </row>
    <row r="53" spans="1:4" ht="21">
      <c r="A53" s="15"/>
      <c r="B53" s="23"/>
      <c r="C53" s="25"/>
      <c r="D53" s="24"/>
    </row>
    <row r="54" spans="1:4" ht="21">
      <c r="A54" s="15"/>
      <c r="B54" s="23"/>
      <c r="C54" s="25"/>
      <c r="D54" s="24"/>
    </row>
    <row r="55" spans="1:4" ht="21">
      <c r="A55" s="15"/>
      <c r="B55" s="23"/>
      <c r="C55" s="25"/>
      <c r="D55" s="24"/>
    </row>
    <row r="56" spans="1:4" ht="21">
      <c r="A56" s="15"/>
      <c r="B56" s="23"/>
      <c r="C56" s="25"/>
      <c r="D56" s="25"/>
    </row>
    <row r="57" spans="1:4" ht="21">
      <c r="A57" s="15"/>
      <c r="B57" s="23"/>
      <c r="C57" s="25"/>
      <c r="D57" s="25"/>
    </row>
    <row r="58" spans="1:4" ht="21">
      <c r="A58" s="15"/>
      <c r="B58" s="23"/>
      <c r="C58" s="25"/>
      <c r="D58" s="25"/>
    </row>
    <row r="59" spans="1:4" ht="21">
      <c r="A59" s="15"/>
      <c r="B59" s="15"/>
      <c r="C59" s="27"/>
      <c r="D59" s="27"/>
    </row>
    <row r="60" spans="1:4" ht="21">
      <c r="A60" s="15"/>
      <c r="B60" s="15"/>
      <c r="C60" s="15"/>
      <c r="D60" s="15"/>
    </row>
    <row r="61" spans="1:4" ht="21">
      <c r="A61" s="15"/>
      <c r="B61" s="15"/>
      <c r="C61" s="15"/>
      <c r="D61" s="15"/>
    </row>
    <row r="62" spans="1:4" ht="21">
      <c r="A62" s="15"/>
      <c r="B62" s="15"/>
      <c r="C62" s="15"/>
      <c r="D62" s="15"/>
    </row>
    <row r="63" spans="1:4" ht="21">
      <c r="A63" s="15"/>
      <c r="B63" s="15"/>
      <c r="C63" s="15"/>
      <c r="D63" s="15"/>
    </row>
    <row r="64" spans="1:4" ht="21">
      <c r="A64" s="15"/>
      <c r="B64" s="15"/>
      <c r="C64" s="15"/>
      <c r="D64" s="15"/>
    </row>
    <row r="65" spans="1:4" ht="21">
      <c r="A65" s="15"/>
      <c r="B65" s="15"/>
      <c r="C65" s="15"/>
      <c r="D65" s="15"/>
    </row>
    <row r="66" spans="1:4" ht="21">
      <c r="A66" s="15"/>
      <c r="B66" s="15"/>
      <c r="C66" s="15"/>
      <c r="D66" s="15"/>
    </row>
    <row r="67" spans="1:4" ht="21">
      <c r="A67" s="15"/>
      <c r="B67" s="15"/>
      <c r="C67" s="15"/>
      <c r="D67" s="15"/>
    </row>
  </sheetData>
  <sheetProtection/>
  <mergeCells count="6">
    <mergeCell ref="A39:D39"/>
    <mergeCell ref="A1:D1"/>
    <mergeCell ref="A2:D2"/>
    <mergeCell ref="A3:D3"/>
    <mergeCell ref="A37:D37"/>
    <mergeCell ref="A38:D38"/>
  </mergeCells>
  <printOptions/>
  <pageMargins left="0.86" right="0.35433070866141736" top="0.2" bottom="0" header="0.23" footer="0.19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02"/>
  <sheetViews>
    <sheetView zoomScaleSheetLayoutView="100" zoomScalePageLayoutView="0" workbookViewId="0" topLeftCell="A1">
      <selection activeCell="E3" sqref="E3"/>
    </sheetView>
  </sheetViews>
  <sheetFormatPr defaultColWidth="9.140625" defaultRowHeight="23.25"/>
  <cols>
    <col min="1" max="1" width="17.28125" style="1" customWidth="1"/>
    <col min="2" max="2" width="17.140625" style="1" customWidth="1"/>
    <col min="3" max="3" width="35.140625" style="1" customWidth="1"/>
    <col min="4" max="4" width="9.140625" style="1" customWidth="1"/>
    <col min="5" max="5" width="16.8515625" style="1" customWidth="1"/>
    <col min="6" max="16384" width="9.140625" style="1" customWidth="1"/>
  </cols>
  <sheetData>
    <row r="3" spans="1:5" ht="21">
      <c r="A3" s="1" t="s">
        <v>59</v>
      </c>
      <c r="D3" s="1" t="s">
        <v>60</v>
      </c>
      <c r="E3" s="28" t="s">
        <v>61</v>
      </c>
    </row>
    <row r="4" spans="1:5" ht="21">
      <c r="A4" s="94" t="s">
        <v>62</v>
      </c>
      <c r="B4" s="94"/>
      <c r="C4" s="94"/>
      <c r="D4" s="94"/>
      <c r="E4" s="94"/>
    </row>
    <row r="5" ht="21">
      <c r="D5" s="1" t="s">
        <v>63</v>
      </c>
    </row>
    <row r="6" spans="1:5" ht="21.75" thickBot="1">
      <c r="A6" s="29"/>
      <c r="B6" s="29"/>
      <c r="C6" s="29" t="s">
        <v>64</v>
      </c>
      <c r="D6" s="29" t="s">
        <v>64</v>
      </c>
      <c r="E6" s="29" t="s">
        <v>64</v>
      </c>
    </row>
    <row r="7" spans="1:5" ht="21.75" thickTop="1">
      <c r="A7" s="96" t="s">
        <v>65</v>
      </c>
      <c r="B7" s="97"/>
      <c r="C7" s="30"/>
      <c r="D7" s="31"/>
      <c r="E7" s="32" t="s">
        <v>66</v>
      </c>
    </row>
    <row r="8" spans="1:5" ht="21">
      <c r="A8" s="33" t="s">
        <v>67</v>
      </c>
      <c r="B8" s="34" t="s">
        <v>68</v>
      </c>
      <c r="C8" s="35" t="s">
        <v>3</v>
      </c>
      <c r="D8" s="36" t="s">
        <v>4</v>
      </c>
      <c r="E8" s="36" t="s">
        <v>69</v>
      </c>
    </row>
    <row r="9" spans="1:5" ht="21.75" thickBot="1">
      <c r="A9" s="37" t="s">
        <v>70</v>
      </c>
      <c r="B9" s="38" t="s">
        <v>70</v>
      </c>
      <c r="C9" s="29"/>
      <c r="D9" s="39"/>
      <c r="E9" s="38" t="s">
        <v>70</v>
      </c>
    </row>
    <row r="10" spans="1:5" ht="29.25" customHeight="1" thickTop="1">
      <c r="A10" s="40" t="s">
        <v>64</v>
      </c>
      <c r="B10" s="41">
        <v>1162216557.84</v>
      </c>
      <c r="C10" s="2" t="s">
        <v>71</v>
      </c>
      <c r="D10" s="42"/>
      <c r="E10" s="41">
        <v>1501062767.4899995</v>
      </c>
    </row>
    <row r="11" spans="1:5" ht="21">
      <c r="A11" s="43"/>
      <c r="B11" s="8"/>
      <c r="C11" s="1" t="s">
        <v>72</v>
      </c>
      <c r="D11" s="8"/>
      <c r="E11" s="8"/>
    </row>
    <row r="12" spans="1:5" ht="21">
      <c r="A12" s="44">
        <f>55000000</f>
        <v>55000000</v>
      </c>
      <c r="B12" s="45">
        <f>7647835.8+5610817.28+4549782.15+5850239.63+5369013.54+5552298.85+6304037.01+6408849.82+5412925.86+6658165.38+4680082.26</f>
        <v>64044047.58</v>
      </c>
      <c r="C12" s="1" t="s">
        <v>73</v>
      </c>
      <c r="D12" s="9" t="s">
        <v>74</v>
      </c>
      <c r="E12" s="45">
        <v>4680082.26</v>
      </c>
    </row>
    <row r="13" spans="1:5" ht="21">
      <c r="A13" s="44">
        <v>1300000</v>
      </c>
      <c r="B13" s="44">
        <f>42659+74526+42101+29840+733543+173533+1175140+34170+337262+27810+25144</f>
        <v>2695728</v>
      </c>
      <c r="C13" s="1" t="s">
        <v>75</v>
      </c>
      <c r="D13" s="9" t="s">
        <v>76</v>
      </c>
      <c r="E13" s="44">
        <v>25144</v>
      </c>
    </row>
    <row r="14" spans="1:5" ht="21">
      <c r="A14" s="44">
        <v>14470000</v>
      </c>
      <c r="B14" s="44">
        <f>6963966.24+1193235.54+1621269.74+3899231.47+1220215.93+1590828.52+6664951.64+2513869.75+2764316.55+4075764.07+2308649.49</f>
        <v>34816298.94</v>
      </c>
      <c r="C14" s="1" t="s">
        <v>77</v>
      </c>
      <c r="D14" s="9" t="s">
        <v>78</v>
      </c>
      <c r="E14" s="44">
        <v>2308649.49</v>
      </c>
    </row>
    <row r="15" spans="1:5" ht="21">
      <c r="A15" s="44">
        <v>1240000</v>
      </c>
      <c r="B15" s="46">
        <f>37562+101696+39922+122906+954189+442230+132583+553288+199763+107594+39444</f>
        <v>2731177</v>
      </c>
      <c r="C15" s="1" t="s">
        <v>79</v>
      </c>
      <c r="D15" s="9" t="s">
        <v>80</v>
      </c>
      <c r="E15" s="46">
        <v>39444</v>
      </c>
    </row>
    <row r="16" spans="1:5" ht="21">
      <c r="A16" s="44">
        <v>60000</v>
      </c>
      <c r="B16" s="47" t="s">
        <v>81</v>
      </c>
      <c r="C16" s="1" t="s">
        <v>82</v>
      </c>
      <c r="D16" s="9" t="s">
        <v>83</v>
      </c>
      <c r="E16" s="47" t="s">
        <v>81</v>
      </c>
    </row>
    <row r="17" spans="1:5" ht="21">
      <c r="A17" s="44">
        <v>480000000</v>
      </c>
      <c r="B17" s="44">
        <f>36090662.97+25254066.46+9440713.52+296913809.79+31301329.67+16286452.42+23260500.51+50384428.65+38679653.02+19821565.28</f>
        <v>547433182.29</v>
      </c>
      <c r="C17" s="1" t="s">
        <v>84</v>
      </c>
      <c r="D17" s="9" t="s">
        <v>85</v>
      </c>
      <c r="E17" s="44">
        <v>19821565.28</v>
      </c>
    </row>
    <row r="18" spans="1:5" ht="21">
      <c r="A18" s="44">
        <v>107930000</v>
      </c>
      <c r="B18" s="44">
        <f>89090798+2316866+22174500</f>
        <v>113582164</v>
      </c>
      <c r="C18" s="1" t="s">
        <v>86</v>
      </c>
      <c r="D18" s="9" t="s">
        <v>87</v>
      </c>
      <c r="E18" s="47" t="s">
        <v>81</v>
      </c>
    </row>
    <row r="19" spans="1:5" ht="21">
      <c r="A19" s="47" t="s">
        <v>81</v>
      </c>
      <c r="B19" s="48">
        <f>8948090+2202000+2202000+1162710+2202000+7894097+4404000+4404000</f>
        <v>33418897</v>
      </c>
      <c r="C19" s="1" t="s">
        <v>88</v>
      </c>
      <c r="D19" s="9" t="s">
        <v>89</v>
      </c>
      <c r="E19" s="44">
        <v>4404000</v>
      </c>
    </row>
    <row r="20" spans="1:5" ht="21.75" thickBot="1">
      <c r="A20" s="50">
        <f>SUM(A12:A18)</f>
        <v>660000000</v>
      </c>
      <c r="B20" s="51">
        <f>SUM(B12:B19)</f>
        <v>798721494.81</v>
      </c>
      <c r="C20" s="52"/>
      <c r="D20" s="53" t="s">
        <v>64</v>
      </c>
      <c r="E20" s="50">
        <f>SUM(E12:E19)</f>
        <v>31278885.03</v>
      </c>
    </row>
    <row r="21" spans="1:5" ht="21.75" thickTop="1">
      <c r="A21" s="54"/>
      <c r="B21" s="55">
        <f>470000+1365840+4651350+5276600+37090</f>
        <v>11800880</v>
      </c>
      <c r="C21" s="56" t="s">
        <v>90</v>
      </c>
      <c r="D21" s="9" t="s">
        <v>91</v>
      </c>
      <c r="E21" s="47" t="s">
        <v>81</v>
      </c>
    </row>
    <row r="22" spans="1:5" ht="21">
      <c r="A22" s="55"/>
      <c r="B22" s="44">
        <v>800.19</v>
      </c>
      <c r="C22" s="1" t="s">
        <v>92</v>
      </c>
      <c r="D22" s="9" t="s">
        <v>10</v>
      </c>
      <c r="E22" s="47" t="s">
        <v>81</v>
      </c>
    </row>
    <row r="23" spans="1:5" ht="21">
      <c r="A23" s="55"/>
      <c r="B23" s="44">
        <f>41534+3677885+106698+241520+922662+1680993+676988+53139+1972689+297917+2690143+676284</f>
        <v>13038452</v>
      </c>
      <c r="C23" s="1" t="s">
        <v>93</v>
      </c>
      <c r="D23" s="9" t="s">
        <v>18</v>
      </c>
      <c r="E23" s="44">
        <v>676284</v>
      </c>
    </row>
    <row r="24" spans="1:5" ht="21">
      <c r="A24" s="57"/>
      <c r="B24" s="44">
        <f>577052.83+238855+117568+90+26400+74250+42025</f>
        <v>1076240.83</v>
      </c>
      <c r="C24" s="1" t="s">
        <v>94</v>
      </c>
      <c r="D24" s="36">
        <v>700</v>
      </c>
      <c r="E24" s="47" t="s">
        <v>81</v>
      </c>
    </row>
    <row r="25" spans="1:5" ht="21">
      <c r="A25" s="57"/>
      <c r="B25" s="44">
        <f>10332+818758.36+10332+1249279.96+5166+5166+10332+5166+16438</f>
        <v>2130970.32</v>
      </c>
      <c r="C25" s="43" t="s">
        <v>95</v>
      </c>
      <c r="D25" s="36">
        <v>704</v>
      </c>
      <c r="E25" s="44">
        <v>16438</v>
      </c>
    </row>
    <row r="26" spans="1:5" ht="21">
      <c r="A26" s="57"/>
      <c r="B26" s="44">
        <f>675714.2+808078.77+1348658.23+727852.3+2093154.07+3343775.08+1476713.64+1619829.09+1930351.41+1560892.87+4707968.61</f>
        <v>20292988.27</v>
      </c>
      <c r="C26" s="1" t="s">
        <v>96</v>
      </c>
      <c r="D26" s="9" t="s">
        <v>50</v>
      </c>
      <c r="E26" s="44">
        <v>4707968.61</v>
      </c>
    </row>
    <row r="27" spans="1:5" ht="21">
      <c r="A27" s="57"/>
      <c r="B27" s="44"/>
      <c r="D27" s="9"/>
      <c r="E27" s="48"/>
    </row>
    <row r="28" spans="1:5" ht="21">
      <c r="A28" s="57"/>
      <c r="B28" s="44"/>
      <c r="D28" s="9"/>
      <c r="E28" s="48"/>
    </row>
    <row r="29" spans="1:5" ht="21">
      <c r="A29" s="57"/>
      <c r="B29" s="44"/>
      <c r="D29" s="9"/>
      <c r="E29" s="48"/>
    </row>
    <row r="30" spans="1:5" ht="21">
      <c r="A30" s="57"/>
      <c r="B30" s="44"/>
      <c r="D30" s="9"/>
      <c r="E30" s="44"/>
    </row>
    <row r="31" spans="1:5" ht="27" customHeight="1">
      <c r="A31" s="57" t="s">
        <v>64</v>
      </c>
      <c r="B31" s="58">
        <f>SUM(B21:B30)</f>
        <v>48340331.61</v>
      </c>
      <c r="C31" s="59" t="s">
        <v>64</v>
      </c>
      <c r="D31" s="60" t="s">
        <v>64</v>
      </c>
      <c r="E31" s="58">
        <f>SUM(E21:E30)</f>
        <v>5400690.61</v>
      </c>
    </row>
    <row r="32" spans="1:5" ht="27.75" customHeight="1" thickBot="1">
      <c r="A32" s="61" t="s">
        <v>64</v>
      </c>
      <c r="B32" s="62">
        <f>B20+B31</f>
        <v>847061826.42</v>
      </c>
      <c r="C32" s="16" t="s">
        <v>97</v>
      </c>
      <c r="D32" s="42"/>
      <c r="E32" s="62">
        <f>E20+E31</f>
        <v>36679575.64</v>
      </c>
    </row>
    <row r="33" spans="1:5" ht="21.75" customHeight="1" thickTop="1">
      <c r="A33" s="63"/>
      <c r="B33" s="64"/>
      <c r="C33" s="16"/>
      <c r="D33" s="15"/>
      <c r="E33" s="64"/>
    </row>
    <row r="34" spans="1:5" ht="21.75" customHeight="1">
      <c r="A34" s="63"/>
      <c r="B34" s="64"/>
      <c r="C34" s="16"/>
      <c r="D34" s="15"/>
      <c r="E34" s="64"/>
    </row>
    <row r="35" spans="1:5" ht="21.75" customHeight="1">
      <c r="A35" s="63"/>
      <c r="B35" s="64"/>
      <c r="C35" s="16"/>
      <c r="D35" s="15"/>
      <c r="E35" s="64"/>
    </row>
    <row r="36" spans="1:5" ht="21.75" customHeight="1">
      <c r="A36" s="63"/>
      <c r="B36" s="64"/>
      <c r="C36" s="16"/>
      <c r="D36" s="15"/>
      <c r="E36" s="64"/>
    </row>
    <row r="37" spans="1:5" ht="21.75" customHeight="1">
      <c r="A37" s="63"/>
      <c r="B37" s="64"/>
      <c r="C37" s="16"/>
      <c r="D37" s="15"/>
      <c r="E37" s="64"/>
    </row>
    <row r="38" spans="1:5" ht="21.75" customHeight="1">
      <c r="A38" s="63"/>
      <c r="B38" s="64"/>
      <c r="C38" s="16"/>
      <c r="D38" s="15"/>
      <c r="E38" s="64"/>
    </row>
    <row r="39" spans="1:5" ht="25.5" customHeight="1">
      <c r="A39" s="98" t="s">
        <v>98</v>
      </c>
      <c r="B39" s="98"/>
      <c r="C39" s="98"/>
      <c r="D39" s="98"/>
      <c r="E39" s="98"/>
    </row>
    <row r="40" spans="1:5" ht="25.5" customHeight="1" thickBot="1">
      <c r="A40" s="63"/>
      <c r="B40" s="64"/>
      <c r="C40" s="16"/>
      <c r="D40" s="15"/>
      <c r="E40" s="64"/>
    </row>
    <row r="41" spans="1:5" ht="25.5" customHeight="1" thickTop="1">
      <c r="A41" s="99" t="s">
        <v>65</v>
      </c>
      <c r="B41" s="100"/>
      <c r="C41" s="65"/>
      <c r="D41" s="65"/>
      <c r="E41" s="66" t="s">
        <v>66</v>
      </c>
    </row>
    <row r="42" spans="1:5" ht="25.5" customHeight="1">
      <c r="A42" s="67" t="s">
        <v>67</v>
      </c>
      <c r="B42" s="68" t="s">
        <v>68</v>
      </c>
      <c r="C42" s="69" t="s">
        <v>3</v>
      </c>
      <c r="D42" s="67" t="s">
        <v>4</v>
      </c>
      <c r="E42" s="70" t="s">
        <v>69</v>
      </c>
    </row>
    <row r="43" spans="1:5" ht="25.5" customHeight="1" thickBot="1">
      <c r="A43" s="71" t="s">
        <v>70</v>
      </c>
      <c r="B43" s="72" t="s">
        <v>70</v>
      </c>
      <c r="C43" s="39"/>
      <c r="D43" s="73"/>
      <c r="E43" s="72" t="s">
        <v>70</v>
      </c>
    </row>
    <row r="44" spans="1:5" ht="25.5" customHeight="1" thickTop="1">
      <c r="A44" s="67"/>
      <c r="B44" s="67"/>
      <c r="C44" s="74" t="s">
        <v>99</v>
      </c>
      <c r="D44" s="75"/>
      <c r="E44" s="70"/>
    </row>
    <row r="45" spans="1:5" ht="21.75" customHeight="1">
      <c r="A45" s="44">
        <v>33242770</v>
      </c>
      <c r="B45" s="44">
        <f>312761+1116.8+505079.8+2719416.2+384951.8+2888978.8+2887874.8+400889.8+400889.8+397029.8+391864.8+396683.8</f>
        <v>11687537.200000003</v>
      </c>
      <c r="C45" s="1" t="s">
        <v>100</v>
      </c>
      <c r="D45" s="76" t="s">
        <v>101</v>
      </c>
      <c r="E45" s="44">
        <v>396683.8</v>
      </c>
    </row>
    <row r="46" spans="1:5" ht="21.75" customHeight="1">
      <c r="A46" s="44">
        <v>37294130</v>
      </c>
      <c r="B46" s="44">
        <f>2396114.19+2781536.12+2489810.39+2487302+2477564.58+2527437.86+2342910.01+4424320.4+2442825.87+2400983+2459720.33</f>
        <v>29230524.75</v>
      </c>
      <c r="C46" s="1" t="s">
        <v>102</v>
      </c>
      <c r="D46" s="76" t="s">
        <v>103</v>
      </c>
      <c r="E46" s="44">
        <v>2459720.33</v>
      </c>
    </row>
    <row r="47" spans="1:5" ht="21.75" customHeight="1">
      <c r="A47" s="44">
        <v>3680200</v>
      </c>
      <c r="B47" s="44">
        <f>288830+310452+299641+299641+299641+299641+292910+305201.5+298747.5+298747.5+299364</f>
        <v>3292816.5</v>
      </c>
      <c r="C47" s="1" t="s">
        <v>104</v>
      </c>
      <c r="D47" s="76" t="s">
        <v>105</v>
      </c>
      <c r="E47" s="44">
        <v>299364</v>
      </c>
    </row>
    <row r="48" spans="1:5" ht="21.75" customHeight="1">
      <c r="A48" s="44">
        <v>29044900</v>
      </c>
      <c r="B48" s="44">
        <f>1290533.87+2343010.97+1772435+1762965.97+1761996.29+1743795+1743055+1665434.41+1564387.5+1659278.1+1640907.5</f>
        <v>18947799.61</v>
      </c>
      <c r="C48" s="1" t="s">
        <v>106</v>
      </c>
      <c r="D48" s="76" t="s">
        <v>107</v>
      </c>
      <c r="E48" s="44">
        <v>1640907.5</v>
      </c>
    </row>
    <row r="49" spans="1:5" ht="21.75" customHeight="1">
      <c r="A49" s="44">
        <f>18845000+100000</f>
        <v>18945000</v>
      </c>
      <c r="B49" s="44">
        <f>126996+148422+122933+390115+150421.5+220318.5+224239.13+103097.5+196439.5+120845+240280</f>
        <v>2044107.13</v>
      </c>
      <c r="C49" s="1" t="s">
        <v>108</v>
      </c>
      <c r="D49" s="76" t="s">
        <v>109</v>
      </c>
      <c r="E49" s="44">
        <v>240280</v>
      </c>
    </row>
    <row r="50" spans="1:5" ht="21.75" customHeight="1">
      <c r="A50" s="44">
        <v>73475200</v>
      </c>
      <c r="B50" s="44">
        <f>86345+324700+1153689+2212633.65+2351678.6+53139+3948304+3524421+4380017.02+3335402.5+2442955.3</f>
        <v>23813285.07</v>
      </c>
      <c r="C50" s="1" t="s">
        <v>110</v>
      </c>
      <c r="D50" s="76" t="s">
        <v>111</v>
      </c>
      <c r="E50" s="44">
        <v>2442955.3</v>
      </c>
    </row>
    <row r="51" spans="1:5" ht="21.75" customHeight="1">
      <c r="A51" s="77">
        <v>16583200</v>
      </c>
      <c r="B51" s="44">
        <f>84610.19+485044.06+748290.64+357894.59+1007568.83+2325286.47+860250.65+1868593.16+1399825.88+291371.18</f>
        <v>9428735.65</v>
      </c>
      <c r="C51" s="1" t="s">
        <v>112</v>
      </c>
      <c r="D51" s="76" t="s">
        <v>113</v>
      </c>
      <c r="E51" s="44">
        <v>291371.18</v>
      </c>
    </row>
    <row r="52" spans="1:5" ht="21.75" customHeight="1">
      <c r="A52" s="77">
        <v>7365000</v>
      </c>
      <c r="B52" s="44">
        <f>459678.14+532721.64+526763.78+366235.72+461607.29+513868.78+581486.34+549652.31+631936.17+656695.29+659071.29</f>
        <v>5939716.75</v>
      </c>
      <c r="C52" s="1" t="s">
        <v>114</v>
      </c>
      <c r="D52" s="76" t="s">
        <v>115</v>
      </c>
      <c r="E52" s="44">
        <v>659071.29</v>
      </c>
    </row>
    <row r="53" spans="1:5" ht="21.75" customHeight="1">
      <c r="A53" s="77">
        <f>54126660+10216800+185760+2291040+1523635.24</f>
        <v>68343895.24</v>
      </c>
      <c r="B53" s="44">
        <f>329760+4035520+4982760+15022680+11332180+2857680+10969680+6153635.24+3230000+3070000+3030000</f>
        <v>65013895.24</v>
      </c>
      <c r="C53" s="1" t="s">
        <v>116</v>
      </c>
      <c r="D53" s="76" t="s">
        <v>117</v>
      </c>
      <c r="E53" s="44">
        <v>3030000</v>
      </c>
    </row>
    <row r="54" spans="1:5" ht="21.75" customHeight="1">
      <c r="A54" s="77">
        <v>7530700</v>
      </c>
      <c r="B54" s="44">
        <f>8800+138175+373075.58+202317.2+520170.75+602705.61+517372.5+626153.2+292379.38+196200</f>
        <v>3477349.2199999997</v>
      </c>
      <c r="C54" s="1" t="s">
        <v>118</v>
      </c>
      <c r="D54" s="76" t="s">
        <v>119</v>
      </c>
      <c r="E54" s="44">
        <v>196200</v>
      </c>
    </row>
    <row r="55" spans="1:5" ht="21.75" customHeight="1">
      <c r="A55" s="77">
        <f>269646900-14217235.24</f>
        <v>255429664.76</v>
      </c>
      <c r="B55" s="44">
        <f>28350+1978000+3835750+5969939.9+12419260</f>
        <v>24231299.9</v>
      </c>
      <c r="C55" s="1" t="s">
        <v>120</v>
      </c>
      <c r="D55" s="76" t="s">
        <v>121</v>
      </c>
      <c r="E55" s="44">
        <v>12419260</v>
      </c>
    </row>
    <row r="56" spans="1:5" ht="21.75" customHeight="1">
      <c r="A56" s="77">
        <v>200000</v>
      </c>
      <c r="B56" s="44">
        <v>100000</v>
      </c>
      <c r="C56" s="1" t="s">
        <v>122</v>
      </c>
      <c r="D56" s="76" t="s">
        <v>123</v>
      </c>
      <c r="E56" s="78">
        <v>0</v>
      </c>
    </row>
    <row r="57" spans="1:5" ht="21.75" customHeight="1">
      <c r="A57" s="77">
        <v>886500</v>
      </c>
      <c r="B57" s="44">
        <f>58611.1+65130.1+64019.8+61062.25+60451.1+60451.1+60451.1+68974.1+62012.6+62012.6+62012.6</f>
        <v>685188.4499999998</v>
      </c>
      <c r="C57" s="1" t="s">
        <v>100</v>
      </c>
      <c r="D57" s="76" t="s">
        <v>124</v>
      </c>
      <c r="E57" s="44">
        <v>62012.6</v>
      </c>
    </row>
    <row r="58" spans="1:5" ht="21.75" customHeight="1">
      <c r="A58" s="77">
        <v>41118000</v>
      </c>
      <c r="B58" s="44">
        <f>2073880+2287470+2122861.93+2844290.77+2224160+2073516.45+2071390+2478517.4+2286830+2284570+2216602.3</f>
        <v>24964088.849999998</v>
      </c>
      <c r="C58" s="1" t="s">
        <v>102</v>
      </c>
      <c r="D58" s="76" t="s">
        <v>125</v>
      </c>
      <c r="E58" s="44">
        <f>2284570-67967.7</f>
        <v>2216602.3</v>
      </c>
    </row>
    <row r="59" spans="1:5" ht="21.75" customHeight="1">
      <c r="A59" s="77">
        <v>332600</v>
      </c>
      <c r="B59" s="44">
        <f>26140+28228+27184+27184+27184+27184+26140+27184+26662+26662+26662</f>
        <v>296414</v>
      </c>
      <c r="C59" s="1" t="s">
        <v>104</v>
      </c>
      <c r="D59" s="76" t="s">
        <v>126</v>
      </c>
      <c r="E59" s="44">
        <v>26662</v>
      </c>
    </row>
    <row r="60" spans="1:5" ht="21.75" customHeight="1">
      <c r="A60" s="44">
        <v>1440200</v>
      </c>
      <c r="B60" s="44">
        <f>58530+127470+93000+93000+93000+93000+93000+93000+93000+93000+95903.23</f>
        <v>1025903.23</v>
      </c>
      <c r="C60" s="1" t="s">
        <v>106</v>
      </c>
      <c r="D60" s="76" t="s">
        <v>127</v>
      </c>
      <c r="E60" s="44">
        <v>95903.23</v>
      </c>
    </row>
    <row r="61" spans="1:5" ht="21.75" customHeight="1">
      <c r="A61" s="44">
        <v>23100</v>
      </c>
      <c r="B61" s="44">
        <f>7100+3100</f>
        <v>10200</v>
      </c>
      <c r="C61" s="1" t="s">
        <v>108</v>
      </c>
      <c r="D61" s="76" t="s">
        <v>128</v>
      </c>
      <c r="E61" s="79">
        <v>0</v>
      </c>
    </row>
    <row r="62" spans="1:5" ht="21" customHeight="1">
      <c r="A62" s="44">
        <v>10269600</v>
      </c>
      <c r="B62" s="44">
        <f>756000+1190400+5518000+333600</f>
        <v>7798000</v>
      </c>
      <c r="C62" s="1" t="s">
        <v>110</v>
      </c>
      <c r="D62" s="76" t="s">
        <v>129</v>
      </c>
      <c r="E62" s="78">
        <v>333600</v>
      </c>
    </row>
    <row r="63" spans="1:5" ht="21" customHeight="1">
      <c r="A63" s="44">
        <v>3534340</v>
      </c>
      <c r="B63" s="44">
        <f>167021.4+542819.55+1005689.95</f>
        <v>1715530.9</v>
      </c>
      <c r="C63" s="1" t="s">
        <v>112</v>
      </c>
      <c r="D63" s="76" t="s">
        <v>130</v>
      </c>
      <c r="E63" s="79">
        <v>0</v>
      </c>
    </row>
    <row r="64" spans="1:5" ht="21" customHeight="1">
      <c r="A64" s="44">
        <v>180000</v>
      </c>
      <c r="B64" s="44">
        <f>30888.45+1378.16+735.63+45318.22+15816.09+19993.74+4612.37+151.94+124.12+1898.18</f>
        <v>120916.89999999998</v>
      </c>
      <c r="C64" s="1" t="s">
        <v>114</v>
      </c>
      <c r="D64" s="76" t="s">
        <v>131</v>
      </c>
      <c r="E64" s="79">
        <v>1898.18</v>
      </c>
    </row>
    <row r="65" spans="1:5" ht="21" customHeight="1">
      <c r="A65" s="44">
        <v>51081000</v>
      </c>
      <c r="B65" s="44">
        <f>212760+60760+121520+152000</f>
        <v>547040</v>
      </c>
      <c r="C65" s="1" t="s">
        <v>120</v>
      </c>
      <c r="D65" s="76" t="s">
        <v>132</v>
      </c>
      <c r="E65" s="78">
        <v>0</v>
      </c>
    </row>
    <row r="66" spans="1:5" ht="21" customHeight="1" thickBot="1">
      <c r="A66" s="50">
        <f>SUM(A45:A65)</f>
        <v>660000000</v>
      </c>
      <c r="B66" s="50">
        <f>SUM(B45:B65)</f>
        <v>234370349.35</v>
      </c>
      <c r="C66" s="59"/>
      <c r="D66" s="80"/>
      <c r="E66" s="50">
        <f>SUM(E45:E65)</f>
        <v>26812491.71</v>
      </c>
    </row>
    <row r="67" spans="1:5" ht="21" customHeight="1" thickTop="1">
      <c r="A67" s="81"/>
      <c r="B67" s="81"/>
      <c r="C67" s="82"/>
      <c r="D67" s="83"/>
      <c r="E67" s="81"/>
    </row>
    <row r="68" spans="1:5" ht="21" customHeight="1">
      <c r="A68" s="81"/>
      <c r="B68" s="81"/>
      <c r="C68" s="82"/>
      <c r="D68" s="83"/>
      <c r="E68" s="81"/>
    </row>
    <row r="69" spans="1:5" ht="21" customHeight="1">
      <c r="A69" s="81"/>
      <c r="B69" s="81"/>
      <c r="C69" s="82"/>
      <c r="D69" s="83"/>
      <c r="E69" s="81"/>
    </row>
    <row r="70" spans="1:5" ht="21" customHeight="1">
      <c r="A70" s="81"/>
      <c r="B70" s="81"/>
      <c r="C70" s="82"/>
      <c r="D70" s="83"/>
      <c r="E70" s="81"/>
    </row>
    <row r="71" spans="1:5" ht="21" customHeight="1">
      <c r="A71" s="81"/>
      <c r="B71" s="81"/>
      <c r="C71" s="82"/>
      <c r="D71" s="83"/>
      <c r="E71" s="81"/>
    </row>
    <row r="72" spans="1:5" ht="21" customHeight="1">
      <c r="A72" s="81"/>
      <c r="B72" s="81"/>
      <c r="C72" s="82"/>
      <c r="D72" s="83"/>
      <c r="E72" s="81"/>
    </row>
    <row r="73" spans="1:5" ht="21" customHeight="1">
      <c r="A73" s="81"/>
      <c r="B73" s="81"/>
      <c r="C73" s="82"/>
      <c r="D73" s="83"/>
      <c r="E73" s="81"/>
    </row>
    <row r="74" spans="1:5" ht="21" customHeight="1">
      <c r="A74" s="81"/>
      <c r="B74" s="81"/>
      <c r="C74" s="82"/>
      <c r="D74" s="83"/>
      <c r="E74" s="81"/>
    </row>
    <row r="75" spans="1:5" ht="21" customHeight="1">
      <c r="A75" s="81"/>
      <c r="B75" s="81"/>
      <c r="C75" s="82"/>
      <c r="D75" s="83"/>
      <c r="E75" s="81"/>
    </row>
    <row r="76" spans="1:5" ht="25.5" customHeight="1">
      <c r="A76" s="98" t="s">
        <v>133</v>
      </c>
      <c r="B76" s="98"/>
      <c r="C76" s="98"/>
      <c r="D76" s="98"/>
      <c r="E76" s="98"/>
    </row>
    <row r="77" spans="1:5" ht="25.5" customHeight="1" thickBot="1">
      <c r="A77" s="63"/>
      <c r="B77" s="64"/>
      <c r="C77" s="16"/>
      <c r="D77" s="15"/>
      <c r="E77" s="64"/>
    </row>
    <row r="78" spans="1:5" ht="25.5" customHeight="1" thickTop="1">
      <c r="A78" s="99" t="s">
        <v>65</v>
      </c>
      <c r="B78" s="100"/>
      <c r="C78" s="65"/>
      <c r="D78" s="65"/>
      <c r="E78" s="66" t="s">
        <v>66</v>
      </c>
    </row>
    <row r="79" spans="1:5" ht="25.5" customHeight="1">
      <c r="A79" s="67" t="s">
        <v>67</v>
      </c>
      <c r="B79" s="68" t="s">
        <v>68</v>
      </c>
      <c r="C79" s="69" t="s">
        <v>3</v>
      </c>
      <c r="D79" s="67" t="s">
        <v>4</v>
      </c>
      <c r="E79" s="70" t="s">
        <v>69</v>
      </c>
    </row>
    <row r="80" spans="1:5" ht="25.5" customHeight="1" thickBot="1">
      <c r="A80" s="71" t="s">
        <v>70</v>
      </c>
      <c r="B80" s="72" t="s">
        <v>70</v>
      </c>
      <c r="C80" s="39"/>
      <c r="D80" s="73"/>
      <c r="E80" s="72" t="s">
        <v>70</v>
      </c>
    </row>
    <row r="81" spans="1:5" ht="21" customHeight="1" thickTop="1">
      <c r="A81" s="54"/>
      <c r="B81" s="44">
        <f>6606000+4544090+2202000+1162710+4404000+5692097+4404000+4404000</f>
        <v>33418897</v>
      </c>
      <c r="C81" s="1" t="s">
        <v>116</v>
      </c>
      <c r="D81" s="76" t="s">
        <v>134</v>
      </c>
      <c r="E81" s="79">
        <v>4404000</v>
      </c>
    </row>
    <row r="82" spans="1:5" ht="21" customHeight="1">
      <c r="A82" s="57"/>
      <c r="B82" s="44">
        <f>15000+223320+697520+493000+1379839+4346880+3118750+319650+343275+847500+362700</f>
        <v>12147434</v>
      </c>
      <c r="C82" s="1" t="s">
        <v>93</v>
      </c>
      <c r="D82" s="76" t="s">
        <v>18</v>
      </c>
      <c r="E82" s="44">
        <v>362700</v>
      </c>
    </row>
    <row r="83" spans="1:5" ht="21" customHeight="1">
      <c r="A83" s="57" t="s">
        <v>64</v>
      </c>
      <c r="B83" s="48">
        <f>54994071.41+30700643+15848451.09+3332825+9965624.5+2679762+16031368+9270250+6178438+19514820+14826816</f>
        <v>183343069</v>
      </c>
      <c r="C83" s="1" t="s">
        <v>135</v>
      </c>
      <c r="D83" s="9" t="s">
        <v>52</v>
      </c>
      <c r="E83" s="48">
        <v>14826816</v>
      </c>
    </row>
    <row r="84" spans="1:5" ht="21" customHeight="1">
      <c r="A84" s="57"/>
      <c r="B84" s="48">
        <f>41534+3645965+26100+181200</f>
        <v>3894799</v>
      </c>
      <c r="C84" s="1" t="s">
        <v>136</v>
      </c>
      <c r="D84" s="9" t="s">
        <v>137</v>
      </c>
      <c r="E84" s="78">
        <v>0</v>
      </c>
    </row>
    <row r="85" spans="1:5" ht="21" customHeight="1">
      <c r="A85" s="57"/>
      <c r="B85" s="48">
        <f>470000+1365840+4330350+5597600+37090</f>
        <v>11800880</v>
      </c>
      <c r="C85" s="1" t="s">
        <v>138</v>
      </c>
      <c r="D85" s="9" t="s">
        <v>139</v>
      </c>
      <c r="E85" s="78">
        <v>0</v>
      </c>
    </row>
    <row r="86" spans="1:5" ht="21" customHeight="1">
      <c r="A86" s="57"/>
      <c r="B86" s="48">
        <v>22208747.48</v>
      </c>
      <c r="C86" s="1" t="s">
        <v>140</v>
      </c>
      <c r="D86" s="9" t="s">
        <v>20</v>
      </c>
      <c r="E86" s="78">
        <v>0</v>
      </c>
    </row>
    <row r="87" spans="1:5" ht="21" customHeight="1">
      <c r="A87" s="57"/>
      <c r="B87" s="48">
        <f>505627.18+448306.68+454371.18+803365.78+5166+5166+5166+5166+5166+11272+11066</f>
        <v>2259838.8200000003</v>
      </c>
      <c r="C87" s="43" t="s">
        <v>95</v>
      </c>
      <c r="D87" s="9" t="s">
        <v>22</v>
      </c>
      <c r="E87" s="48">
        <v>11066</v>
      </c>
    </row>
    <row r="88" spans="1:5" ht="21" customHeight="1">
      <c r="A88" s="57" t="s">
        <v>64</v>
      </c>
      <c r="B88" s="48">
        <f>620835.11+654042.41+1654845.63+1202852.37+2221687.16+1551679.79+1022848.91+2736797.36+1355453.09+1487258.17+5444398.39</f>
        <v>19952698.389999997</v>
      </c>
      <c r="C88" s="1" t="s">
        <v>96</v>
      </c>
      <c r="D88" s="76" t="s">
        <v>50</v>
      </c>
      <c r="E88" s="48">
        <v>5444398.39</v>
      </c>
    </row>
    <row r="89" spans="1:5" ht="21" customHeight="1">
      <c r="A89" s="57"/>
      <c r="B89" s="48">
        <v>800.19</v>
      </c>
      <c r="C89" s="1" t="s">
        <v>141</v>
      </c>
      <c r="D89" s="76" t="s">
        <v>55</v>
      </c>
      <c r="E89" s="78">
        <v>0</v>
      </c>
    </row>
    <row r="90" spans="1:5" ht="21.75" customHeight="1">
      <c r="A90" s="57"/>
      <c r="B90" s="58">
        <f>SUM(B81:B89)</f>
        <v>289027163.88</v>
      </c>
      <c r="C90" s="84"/>
      <c r="D90" s="9"/>
      <c r="E90" s="85">
        <f>SUM(E81:E89)</f>
        <v>25048980.39</v>
      </c>
    </row>
    <row r="91" spans="1:5" ht="19.5" customHeight="1">
      <c r="A91" s="61"/>
      <c r="B91" s="86">
        <f>B66+B90</f>
        <v>523397513.23</v>
      </c>
      <c r="C91" s="87" t="s">
        <v>142</v>
      </c>
      <c r="D91" s="88"/>
      <c r="E91" s="58">
        <f>E66+E90</f>
        <v>51861472.1</v>
      </c>
    </row>
    <row r="92" spans="1:5" ht="19.5" customHeight="1">
      <c r="A92" s="15"/>
      <c r="B92" s="89">
        <f>B32-B91</f>
        <v>323664313.18999994</v>
      </c>
      <c r="C92" s="33" t="s">
        <v>143</v>
      </c>
      <c r="D92" s="88"/>
      <c r="E92" s="89">
        <f>E32-E91</f>
        <v>-15181896.46</v>
      </c>
    </row>
    <row r="93" spans="1:5" ht="20.25" customHeight="1">
      <c r="A93" s="15"/>
      <c r="B93" s="90">
        <f>B10+B32-B91</f>
        <v>1485880871.0299997</v>
      </c>
      <c r="C93" s="91" t="s">
        <v>144</v>
      </c>
      <c r="D93" s="92"/>
      <c r="E93" s="90">
        <f>E10+E32-E91</f>
        <v>1485880871.0299997</v>
      </c>
    </row>
    <row r="101" ht="21">
      <c r="E101" s="49"/>
    </row>
    <row r="102" spans="2:5" ht="21">
      <c r="B102" s="93"/>
      <c r="E102" s="49"/>
    </row>
  </sheetData>
  <sheetProtection/>
  <mergeCells count="6">
    <mergeCell ref="A78:B78"/>
    <mergeCell ref="A4:E4"/>
    <mergeCell ref="A7:B7"/>
    <mergeCell ref="A39:E39"/>
    <mergeCell ref="A41:B41"/>
    <mergeCell ref="A76:E76"/>
  </mergeCells>
  <printOptions/>
  <pageMargins left="0.82" right="0.24" top="0.24" bottom="0.24" header="0.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TrueFasterUser</cp:lastModifiedBy>
  <dcterms:created xsi:type="dcterms:W3CDTF">2014-09-04T07:36:33Z</dcterms:created>
  <dcterms:modified xsi:type="dcterms:W3CDTF">2014-09-10T07:31:39Z</dcterms:modified>
  <cp:category/>
  <cp:version/>
  <cp:contentType/>
  <cp:contentStatus/>
</cp:coreProperties>
</file>