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0875" windowHeight="5400" activeTab="0"/>
  </bookViews>
  <sheets>
    <sheet name=" งบทดลอง" sheetId="1" r:id="rId1"/>
    <sheet name="รับจ่ายเงินสด" sheetId="2" r:id="rId2"/>
    <sheet name="Sheet1" sheetId="3" r:id="rId3"/>
  </sheets>
  <definedNames>
    <definedName name="_xlnm.Print_Area" localSheetId="0">' งบทดลอง'!$A$1:$D$82</definedName>
    <definedName name="_xlnm.Print_Area" localSheetId="1">'รับจ่ายเงินสด'!$A$2:$G$139</definedName>
  </definedNames>
  <calcPr fullCalcOnLoad="1"/>
</workbook>
</file>

<file path=xl/sharedStrings.xml><?xml version="1.0" encoding="utf-8"?>
<sst xmlns="http://schemas.openxmlformats.org/spreadsheetml/2006/main" count="222" uniqueCount="145">
  <si>
    <t>รายงาน รับ - จ่าย  เงินสด</t>
  </si>
  <si>
    <t>จนถึงปัจจุบัน</t>
  </si>
  <si>
    <t>บาท</t>
  </si>
  <si>
    <t xml:space="preserve"> </t>
  </si>
  <si>
    <t>เกิดขึ้นจริง</t>
  </si>
  <si>
    <t>รายการ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</si>
  <si>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</si>
  <si>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</si>
  <si>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</si>
  <si>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</si>
  <si>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</si>
  <si>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</si>
  <si>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</si>
  <si>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รหัสบัญชี</t>
  </si>
  <si>
    <t>0100</t>
  </si>
  <si>
    <t>0120</t>
  </si>
  <si>
    <t>0200</t>
  </si>
  <si>
    <t>0300</t>
  </si>
  <si>
    <t>0350</t>
  </si>
  <si>
    <t>1000</t>
  </si>
  <si>
    <t>2000</t>
  </si>
  <si>
    <t>เดือนนี้</t>
  </si>
  <si>
    <t xml:space="preserve"> เกิดขึ้นจริง</t>
  </si>
  <si>
    <t>รวมรายรับ</t>
  </si>
  <si>
    <t>100</t>
  </si>
  <si>
    <t>120</t>
  </si>
  <si>
    <t>130</t>
  </si>
  <si>
    <t>200</t>
  </si>
  <si>
    <t>270</t>
  </si>
  <si>
    <t>300</t>
  </si>
  <si>
    <t>700</t>
  </si>
  <si>
    <t>900</t>
  </si>
  <si>
    <t>600</t>
  </si>
  <si>
    <t>ยอดยกไป</t>
  </si>
  <si>
    <t>รวมรายจ่าย</t>
  </si>
  <si>
    <t>องค์การบริหารส่วนจังหวัดสมุทรสาคร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</si>
  <si>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</si>
  <si>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</si>
  <si>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</si>
  <si>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</si>
  <si>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ค่าวัสดุ</t>
  </si>
  <si>
    <t xml:space="preserve">  ค่าสาธารณูปโภค</t>
  </si>
  <si>
    <t xml:space="preserve">  รายรับ  (หมายเหตุ 1)</t>
  </si>
  <si>
    <t xml:space="preserve">  เงินรับฝาก  (หมายเหตุ 2)</t>
  </si>
  <si>
    <t xml:space="preserve">  เงินสะสม</t>
  </si>
  <si>
    <t>เดบิท</t>
  </si>
  <si>
    <t>เครดิต</t>
  </si>
  <si>
    <t>-</t>
  </si>
  <si>
    <t xml:space="preserve"> เงินรับฝาก (หมายเหตุ 2)</t>
  </si>
  <si>
    <t xml:space="preserve">  เงินฝากสมทบทุนส่งเสริมอาชีพ</t>
  </si>
  <si>
    <t>014</t>
  </si>
  <si>
    <t>022</t>
  </si>
  <si>
    <t>023</t>
  </si>
  <si>
    <t>701</t>
  </si>
  <si>
    <t>821</t>
  </si>
  <si>
    <t xml:space="preserve">  เงินสมทบทุนส่งเสริมอาชีพ</t>
  </si>
  <si>
    <t>912</t>
  </si>
  <si>
    <t xml:space="preserve">  รายจ่ายค้างจ่าย  (หมายเหตุ 3)</t>
  </si>
  <si>
    <t xml:space="preserve">  เงินฝากธนาคาร   ประเภท  -  ประจำ  </t>
  </si>
  <si>
    <t>ประมาณการ</t>
  </si>
  <si>
    <t>090</t>
  </si>
  <si>
    <t xml:space="preserve">  เงินฝากธนาคาร   ประเภท  -  ออมทรัพย์ </t>
  </si>
  <si>
    <t xml:space="preserve"> เงินอุดหนุนทั่วไป</t>
  </si>
  <si>
    <t xml:space="preserve">  เงินฝาก กสอ.</t>
  </si>
  <si>
    <t xml:space="preserve"> เงินสะสม</t>
  </si>
  <si>
    <t>704</t>
  </si>
  <si>
    <t xml:space="preserve">  เงินฝากธนาคาร   ประเภท  -  กระแสรายวัน</t>
  </si>
  <si>
    <t>021</t>
  </si>
  <si>
    <t xml:space="preserve">  เงินสด</t>
  </si>
  <si>
    <t>010</t>
  </si>
  <si>
    <t xml:space="preserve">  เงินทุนสำรองเงินสะสม</t>
  </si>
  <si>
    <t>5000</t>
  </si>
  <si>
    <t>5100</t>
  </si>
  <si>
    <t>5120</t>
  </si>
  <si>
    <t>5130</t>
  </si>
  <si>
    <t>5200</t>
  </si>
  <si>
    <t>5250</t>
  </si>
  <si>
    <t>5270</t>
  </si>
  <si>
    <t>5300</t>
  </si>
  <si>
    <t xml:space="preserve">  ลูกหนี้เงินยืมเงินงบประมาณ</t>
  </si>
  <si>
    <t>6250</t>
  </si>
  <si>
    <t>งบทดลอง</t>
  </si>
  <si>
    <t>6130</t>
  </si>
  <si>
    <t>6500</t>
  </si>
  <si>
    <t>602</t>
  </si>
  <si>
    <t>6270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</si>
  <si>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</si>
  <si>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</si>
  <si>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>601</t>
  </si>
  <si>
    <t xml:space="preserve">     เดือน    </t>
  </si>
  <si>
    <t xml:space="preserve">       รายรับ       สูงกว่า    รายจ่าย</t>
  </si>
  <si>
    <t xml:space="preserve"> รายจ่ายผัดส่งใบสำคัญ</t>
  </si>
  <si>
    <t xml:space="preserve"> ลูกหนี้เงินยืมเงินสะสม</t>
  </si>
  <si>
    <t xml:space="preserve"> ลูกหนี้เงินยืมเงินงบประมาณ</t>
  </si>
  <si>
    <t xml:space="preserve"> เงินฝากสมทบทุนส่งเสริมอาชีพ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</si>
  <si>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</si>
  <si>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</si>
  <si>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</si>
  <si>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</si>
  <si>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</si>
  <si>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</si>
  <si>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</si>
  <si>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</si>
  <si>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</si>
  <si>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</si>
  <si>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เงินสมทบทุนส่งเสริมอาชีพ</t>
  </si>
  <si>
    <t xml:space="preserve"> รายจ่ายค้างจ่าย  (หมายเหตุ 3)</t>
  </si>
  <si>
    <t>3000</t>
  </si>
  <si>
    <t xml:space="preserve">  รายจ่ายรอจ่าย</t>
  </si>
  <si>
    <t xml:space="preserve">  รายจ่ายผัดส่งใบสำคัญ </t>
  </si>
  <si>
    <t>6300</t>
  </si>
  <si>
    <t xml:space="preserve">  ลูกหนี้เงินยืมเงินสะสม</t>
  </si>
  <si>
    <t>ปีงบประมาณ….2556….</t>
  </si>
  <si>
    <t>5400</t>
  </si>
  <si>
    <t xml:space="preserve"> เงินอุดหนุน</t>
  </si>
  <si>
    <t xml:space="preserve"> รายจ่ายอื่น</t>
  </si>
  <si>
    <t>5550</t>
  </si>
  <si>
    <t>5450</t>
  </si>
  <si>
    <t>5500</t>
  </si>
  <si>
    <t>6100</t>
  </si>
  <si>
    <t>6120</t>
  </si>
  <si>
    <t>6000</t>
  </si>
  <si>
    <t xml:space="preserve"> เงินอุดหนุนเฉพาะกิจ</t>
  </si>
  <si>
    <t>000</t>
  </si>
  <si>
    <t xml:space="preserve">  ค่าใช้สอย</t>
  </si>
  <si>
    <t>250</t>
  </si>
  <si>
    <t xml:space="preserve">  ค่าครุภัณฑ์</t>
  </si>
  <si>
    <t>450</t>
  </si>
  <si>
    <t xml:space="preserve"> เงินอุดหนุนเฉพาะกิจค้างจ่าย </t>
  </si>
  <si>
    <t xml:space="preserve"> ภาษีหน้าฎีกา</t>
  </si>
  <si>
    <t>999</t>
  </si>
  <si>
    <t xml:space="preserve"> เงินฝาก กสอ.</t>
  </si>
  <si>
    <t>7400</t>
  </si>
  <si>
    <t>400</t>
  </si>
  <si>
    <t xml:space="preserve">  เงินอุดหนุน</t>
  </si>
  <si>
    <t xml:space="preserve"> เงินอุดหนุนเฉพาะกิจฝากจังหวัด</t>
  </si>
  <si>
    <t>012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</si>
  <si>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</si>
  <si>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 งบกลาง</t>
  </si>
  <si>
    <t>500</t>
  </si>
  <si>
    <t xml:space="preserve">  ค่าที่ดินและสิ่งก่อสร้าง</t>
  </si>
  <si>
    <t>550</t>
  </si>
  <si>
    <t xml:space="preserve">  รายจ่ายอื่น</t>
  </si>
  <si>
    <t>มีนาคม  2556</t>
  </si>
  <si>
    <t>ณ วันที่  31  มีนาคม  2556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</si>
</sst>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ดดดด\ ปปปป"/>
    <numFmt numFmtId="190" formatCode="00"/>
    <numFmt numFmtId="191" formatCode="000"/>
    <numFmt numFmtId="192" formatCode="_-* #,##0.0_-;\-* #,##0.0_-;_-* &quot;-&quot;??_-;_-@_-"/>
    <numFmt numFmtId="193" formatCode="_-* #,##0_-;\-* #,##0_-;_-* &quot;-&quot;??_-;_-@_-"/>
    <numFmt numFmtId="194" formatCode="000\-00\-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[$-41E]d\ mmmm\ yyyy"/>
    <numFmt numFmtId="200" formatCode="[&lt;=9999999][$-D000000]###\-####;[$-D000000]\(0#\)\ ###\-####"/>
    <numFmt numFmtId="201" formatCode="#,##0.00_ ;\-#,##0.00\ "/>
  </numFmts>
  <fonts count="27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8" applyFont="1" applyAlignment="1">
      <alignment/>
    </xf>
    <xf numFmtId="4" fontId="1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6" xfId="38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38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3" fontId="1" fillId="0" borderId="16" xfId="38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3" fontId="1" fillId="0" borderId="0" xfId="38" applyFont="1" applyAlignment="1">
      <alignment/>
    </xf>
    <xf numFmtId="43" fontId="1" fillId="0" borderId="0" xfId="38" applyFont="1" applyBorder="1" applyAlignment="1">
      <alignment horizontal="center"/>
    </xf>
    <xf numFmtId="43" fontId="1" fillId="0" borderId="16" xfId="38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3" fontId="1" fillId="0" borderId="0" xfId="38" applyFont="1" applyBorder="1" applyAlignment="1">
      <alignment/>
    </xf>
    <xf numFmtId="43" fontId="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" fillId="0" borderId="0" xfId="3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/>
    </xf>
    <xf numFmtId="43" fontId="1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4" xfId="0" applyFont="1" applyBorder="1" applyAlignment="1">
      <alignment/>
    </xf>
    <xf numFmtId="43" fontId="1" fillId="0" borderId="0" xfId="0" applyNumberFormat="1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F28" sqref="F28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99" t="s">
        <v>35</v>
      </c>
      <c r="B1" s="99"/>
      <c r="C1" s="99"/>
      <c r="D1" s="99"/>
    </row>
    <row r="2" spans="1:4" ht="22.5" customHeight="1">
      <c r="A2" s="99" t="s">
        <v>81</v>
      </c>
      <c r="B2" s="99"/>
      <c r="C2" s="99"/>
      <c r="D2" s="99"/>
    </row>
    <row r="3" spans="1:4" ht="22.5" customHeight="1">
      <c r="A3" s="99" t="s">
        <v>144</v>
      </c>
      <c r="B3" s="99"/>
      <c r="C3" s="99"/>
      <c r="D3" s="99"/>
    </row>
    <row r="4" spans="1:4" ht="22.5" customHeight="1">
      <c r="A4" s="47"/>
      <c r="B4" s="47"/>
      <c r="C4" s="47"/>
      <c r="D4" s="47"/>
    </row>
    <row r="5" spans="1:4" ht="22.5" customHeight="1">
      <c r="A5" s="50" t="s">
        <v>5</v>
      </c>
      <c r="B5" s="50" t="s">
        <v>13</v>
      </c>
      <c r="C5" s="50" t="s">
        <v>45</v>
      </c>
      <c r="D5" s="50" t="s">
        <v>46</v>
      </c>
    </row>
    <row r="6" spans="1:4" ht="22.5" customHeight="1">
      <c r="A6" s="51" t="s">
        <v>68</v>
      </c>
      <c r="B6" s="52" t="s">
        <v>69</v>
      </c>
      <c r="C6" s="53" t="s">
        <v>47</v>
      </c>
      <c r="D6" s="82"/>
    </row>
    <row r="7" spans="1:4" ht="22.5" customHeight="1">
      <c r="A7" s="14" t="s">
        <v>49</v>
      </c>
      <c r="B7" s="18" t="s">
        <v>50</v>
      </c>
      <c r="C7" s="54">
        <v>40009.74</v>
      </c>
      <c r="D7" s="55"/>
    </row>
    <row r="8" spans="1:4" ht="22.5" customHeight="1">
      <c r="A8" s="14" t="s">
        <v>66</v>
      </c>
      <c r="B8" s="18" t="s">
        <v>67</v>
      </c>
      <c r="C8" s="67">
        <f>3209461.85+81384534</f>
        <v>84593995.85</v>
      </c>
      <c r="D8" s="55"/>
    </row>
    <row r="9" spans="1:4" ht="22.5" customHeight="1">
      <c r="A9" s="14" t="s">
        <v>61</v>
      </c>
      <c r="B9" s="18" t="s">
        <v>51</v>
      </c>
      <c r="C9" s="54">
        <v>61468398.81</v>
      </c>
      <c r="D9" s="55"/>
    </row>
    <row r="10" spans="1:4" ht="22.5" customHeight="1">
      <c r="A10" s="14" t="s">
        <v>58</v>
      </c>
      <c r="B10" s="18" t="s">
        <v>52</v>
      </c>
      <c r="C10" s="54">
        <f>141892709.86+539293300.49+66753280.9+233300985.64+104779802.8</f>
        <v>1086020079.69</v>
      </c>
      <c r="D10" s="14"/>
    </row>
    <row r="11" spans="1:4" ht="22.5" customHeight="1">
      <c r="A11" s="14" t="s">
        <v>79</v>
      </c>
      <c r="B11" s="18" t="s">
        <v>60</v>
      </c>
      <c r="C11" s="55">
        <v>9426640</v>
      </c>
      <c r="D11" s="55"/>
    </row>
    <row r="12" spans="1:4" ht="22.5" customHeight="1">
      <c r="A12" s="14" t="s">
        <v>63</v>
      </c>
      <c r="B12" s="18" t="s">
        <v>53</v>
      </c>
      <c r="C12" s="55">
        <v>79041232.21</v>
      </c>
      <c r="D12" s="55"/>
    </row>
    <row r="13" spans="1:4" ht="22.5" customHeight="1">
      <c r="A13" s="14" t="s">
        <v>111</v>
      </c>
      <c r="B13" s="18" t="s">
        <v>65</v>
      </c>
      <c r="C13" s="55">
        <v>6771713.3</v>
      </c>
      <c r="D13" s="55"/>
    </row>
    <row r="14" spans="1:4" ht="22.5" customHeight="1">
      <c r="A14" s="14" t="s">
        <v>138</v>
      </c>
      <c r="B14" s="18" t="s">
        <v>123</v>
      </c>
      <c r="C14" s="55">
        <f>3916393.5+208944.3</f>
        <v>4125337.8</v>
      </c>
      <c r="D14" s="55"/>
    </row>
    <row r="15" spans="1:4" ht="22.5" customHeight="1">
      <c r="A15" s="14" t="s">
        <v>36</v>
      </c>
      <c r="B15" s="18" t="s">
        <v>24</v>
      </c>
      <c r="C15" s="55">
        <f>14276580.86+6423861.74</f>
        <v>20700442.6</v>
      </c>
      <c r="D15" s="55"/>
    </row>
    <row r="16" spans="1:4" ht="22.5" customHeight="1">
      <c r="A16" s="14" t="s">
        <v>37</v>
      </c>
      <c r="B16" s="18" t="s">
        <v>25</v>
      </c>
      <c r="C16" s="55">
        <f>1907815.29+81558</f>
        <v>1989373.29</v>
      </c>
      <c r="D16" s="55"/>
    </row>
    <row r="17" spans="1:4" ht="22.5" customHeight="1">
      <c r="A17" s="14" t="s">
        <v>38</v>
      </c>
      <c r="B17" s="18" t="s">
        <v>26</v>
      </c>
      <c r="C17" s="55">
        <f>8830126.12+369160</f>
        <v>9199286.12</v>
      </c>
      <c r="D17" s="55"/>
    </row>
    <row r="18" spans="1:4" ht="22.5" customHeight="1">
      <c r="A18" s="14" t="s">
        <v>39</v>
      </c>
      <c r="B18" s="18" t="s">
        <v>27</v>
      </c>
      <c r="C18" s="54">
        <v>1966643.5</v>
      </c>
      <c r="D18" s="55"/>
    </row>
    <row r="19" spans="1:6" ht="22.5" customHeight="1">
      <c r="A19" s="14" t="s">
        <v>124</v>
      </c>
      <c r="B19" s="18" t="s">
        <v>125</v>
      </c>
      <c r="C19" s="66">
        <f>5380879.63+3154242</f>
        <v>8535121.629999999</v>
      </c>
      <c r="D19" s="55"/>
      <c r="F19" s="8"/>
    </row>
    <row r="20" spans="1:6" ht="22.5" customHeight="1">
      <c r="A20" s="14" t="s">
        <v>40</v>
      </c>
      <c r="B20" s="18" t="s">
        <v>28</v>
      </c>
      <c r="C20" s="65">
        <f>2617893.4+879531.38</f>
        <v>3497424.78</v>
      </c>
      <c r="D20" s="55"/>
      <c r="F20" s="108"/>
    </row>
    <row r="21" spans="1:4" ht="22.5" customHeight="1">
      <c r="A21" s="14" t="s">
        <v>41</v>
      </c>
      <c r="B21" s="18" t="s">
        <v>29</v>
      </c>
      <c r="C21" s="54">
        <f>2937771.78+60242.88</f>
        <v>2998014.6599999997</v>
      </c>
      <c r="D21" s="55"/>
    </row>
    <row r="22" spans="1:4" ht="22.5" customHeight="1">
      <c r="A22" s="14" t="s">
        <v>134</v>
      </c>
      <c r="B22" s="18" t="s">
        <v>133</v>
      </c>
      <c r="C22" s="54">
        <f>30521080+16218920</f>
        <v>46740000</v>
      </c>
      <c r="D22" s="55"/>
    </row>
    <row r="23" spans="1:4" ht="22.5" customHeight="1">
      <c r="A23" s="14" t="s">
        <v>126</v>
      </c>
      <c r="B23" s="18" t="s">
        <v>127</v>
      </c>
      <c r="C23" s="54">
        <v>630721.29</v>
      </c>
      <c r="D23" s="55"/>
    </row>
    <row r="24" spans="1:4" ht="22.5" customHeight="1">
      <c r="A24" s="14" t="s">
        <v>140</v>
      </c>
      <c r="B24" s="18" t="s">
        <v>139</v>
      </c>
      <c r="C24" s="54">
        <v>500000</v>
      </c>
      <c r="D24" s="55"/>
    </row>
    <row r="25" spans="1:4" ht="22.5" customHeight="1">
      <c r="A25" s="14" t="s">
        <v>142</v>
      </c>
      <c r="B25" s="18" t="s">
        <v>141</v>
      </c>
      <c r="C25" s="54">
        <v>100000</v>
      </c>
      <c r="D25" s="55"/>
    </row>
    <row r="26" spans="1:4" ht="22.5" customHeight="1">
      <c r="A26" s="14" t="s">
        <v>42</v>
      </c>
      <c r="B26" s="18" t="s">
        <v>54</v>
      </c>
      <c r="C26" s="55"/>
      <c r="D26" s="55">
        <v>713451744.29</v>
      </c>
    </row>
    <row r="27" spans="1:4" ht="22.5" customHeight="1">
      <c r="A27" s="14" t="s">
        <v>43</v>
      </c>
      <c r="B27" s="18" t="s">
        <v>31</v>
      </c>
      <c r="C27" s="55"/>
      <c r="D27" s="55">
        <v>2743348.86</v>
      </c>
    </row>
    <row r="28" spans="1:4" ht="22.5" customHeight="1">
      <c r="A28" s="14" t="s">
        <v>57</v>
      </c>
      <c r="B28" s="18" t="s">
        <v>32</v>
      </c>
      <c r="C28" s="55"/>
      <c r="D28" s="54">
        <v>114269491.93</v>
      </c>
    </row>
    <row r="29" spans="1:4" ht="22.5" customHeight="1">
      <c r="A29" s="14" t="s">
        <v>109</v>
      </c>
      <c r="B29" s="18" t="s">
        <v>88</v>
      </c>
      <c r="C29" s="55"/>
      <c r="D29" s="54">
        <v>7426835</v>
      </c>
    </row>
    <row r="30" spans="1:4" ht="22.5" customHeight="1">
      <c r="A30" s="14" t="s">
        <v>108</v>
      </c>
      <c r="B30" s="18"/>
      <c r="C30" s="55"/>
      <c r="D30" s="54">
        <v>14000000</v>
      </c>
    </row>
    <row r="31" spans="1:4" ht="22.5" customHeight="1">
      <c r="A31" s="14" t="s">
        <v>55</v>
      </c>
      <c r="B31" s="18" t="s">
        <v>56</v>
      </c>
      <c r="C31" s="55"/>
      <c r="D31" s="54">
        <v>40009.74</v>
      </c>
    </row>
    <row r="32" spans="1:4" ht="22.5" customHeight="1">
      <c r="A32" s="14" t="s">
        <v>44</v>
      </c>
      <c r="B32" s="18" t="s">
        <v>30</v>
      </c>
      <c r="C32" s="55"/>
      <c r="D32" s="55">
        <v>379369344.07</v>
      </c>
    </row>
    <row r="33" spans="1:4" ht="22.5" customHeight="1">
      <c r="A33" s="14" t="s">
        <v>70</v>
      </c>
      <c r="B33" s="18"/>
      <c r="C33" s="55"/>
      <c r="D33" s="55">
        <v>197043661.38</v>
      </c>
    </row>
    <row r="34" spans="1:4" ht="22.5" customHeight="1">
      <c r="A34" s="107"/>
      <c r="B34" s="18"/>
      <c r="C34" s="55"/>
      <c r="D34" s="55"/>
    </row>
    <row r="35" spans="1:4" ht="22.5" customHeight="1">
      <c r="A35" s="107"/>
      <c r="B35" s="56"/>
      <c r="C35" s="57">
        <f>SUM(C6:C25)</f>
        <v>1428344435.27</v>
      </c>
      <c r="D35" s="57">
        <f>SUM(D26:D33)</f>
        <v>1428344435.27</v>
      </c>
    </row>
    <row r="36" ht="21">
      <c r="F36" s="71"/>
    </row>
    <row r="38" spans="1:4" ht="21">
      <c r="A38" s="26"/>
      <c r="B38" s="26"/>
      <c r="C38" s="26"/>
      <c r="D38" s="26"/>
    </row>
    <row r="39" spans="1:4" ht="21">
      <c r="A39" s="100"/>
      <c r="B39" s="100"/>
      <c r="C39" s="100"/>
      <c r="D39" s="100"/>
    </row>
    <row r="40" spans="1:4" ht="21">
      <c r="A40" s="100"/>
      <c r="B40" s="100"/>
      <c r="C40" s="100"/>
      <c r="D40" s="100"/>
    </row>
    <row r="41" spans="1:4" ht="21">
      <c r="A41" s="100"/>
      <c r="B41" s="100"/>
      <c r="C41" s="100"/>
      <c r="D41" s="100"/>
    </row>
    <row r="42" spans="1:4" ht="21">
      <c r="A42" s="23"/>
      <c r="B42" s="23"/>
      <c r="C42" s="23"/>
      <c r="D42" s="23"/>
    </row>
    <row r="43" spans="1:4" ht="21">
      <c r="A43" s="83"/>
      <c r="B43" s="83"/>
      <c r="C43" s="83"/>
      <c r="D43" s="83"/>
    </row>
    <row r="44" spans="1:4" ht="21">
      <c r="A44" s="84"/>
      <c r="B44" s="85"/>
      <c r="C44" s="86"/>
      <c r="D44" s="87"/>
    </row>
    <row r="45" spans="1:4" ht="21">
      <c r="A45" s="84"/>
      <c r="B45" s="85"/>
      <c r="C45" s="88"/>
      <c r="D45" s="87"/>
    </row>
    <row r="46" spans="1:4" ht="21">
      <c r="A46" s="26"/>
      <c r="B46" s="58"/>
      <c r="C46" s="66"/>
      <c r="D46" s="89"/>
    </row>
    <row r="47" spans="1:4" ht="21">
      <c r="A47" s="26"/>
      <c r="B47" s="58"/>
      <c r="C47" s="70"/>
      <c r="D47" s="89"/>
    </row>
    <row r="48" spans="1:4" ht="21">
      <c r="A48" s="26"/>
      <c r="B48" s="58"/>
      <c r="C48" s="66"/>
      <c r="D48" s="89"/>
    </row>
    <row r="49" spans="1:4" ht="21">
      <c r="A49" s="26"/>
      <c r="B49" s="58"/>
      <c r="C49" s="66"/>
      <c r="D49" s="26"/>
    </row>
    <row r="50" spans="1:4" ht="21">
      <c r="A50" s="26"/>
      <c r="B50" s="58"/>
      <c r="C50" s="89"/>
      <c r="D50" s="89"/>
    </row>
    <row r="51" spans="1:4" ht="21">
      <c r="A51" s="26"/>
      <c r="B51" s="58"/>
      <c r="C51" s="89"/>
      <c r="D51" s="89"/>
    </row>
    <row r="52" spans="1:4" ht="21">
      <c r="A52" s="26"/>
      <c r="B52" s="58"/>
      <c r="C52" s="89"/>
      <c r="D52" s="89"/>
    </row>
    <row r="53" spans="1:4" ht="21">
      <c r="A53" s="26"/>
      <c r="B53" s="58"/>
      <c r="C53" s="89"/>
      <c r="D53" s="66"/>
    </row>
    <row r="54" spans="1:4" ht="21">
      <c r="A54" s="26"/>
      <c r="B54" s="58"/>
      <c r="C54" s="89"/>
      <c r="D54" s="66"/>
    </row>
    <row r="55" spans="1:4" ht="21">
      <c r="A55" s="26"/>
      <c r="B55" s="58"/>
      <c r="C55" s="89"/>
      <c r="D55" s="66"/>
    </row>
    <row r="56" spans="1:4" ht="21">
      <c r="A56" s="26"/>
      <c r="B56" s="58"/>
      <c r="C56" s="89"/>
      <c r="D56" s="66"/>
    </row>
    <row r="57" spans="1:4" ht="21">
      <c r="A57" s="26"/>
      <c r="B57" s="58"/>
      <c r="C57" s="89"/>
      <c r="D57" s="66"/>
    </row>
    <row r="58" spans="1:4" ht="21">
      <c r="A58" s="26"/>
      <c r="B58" s="58"/>
      <c r="C58" s="89"/>
      <c r="D58" s="89"/>
    </row>
    <row r="59" spans="1:4" ht="21">
      <c r="A59" s="26"/>
      <c r="B59" s="58"/>
      <c r="C59" s="89"/>
      <c r="D59" s="89"/>
    </row>
    <row r="60" spans="1:4" ht="21">
      <c r="A60" s="26"/>
      <c r="B60" s="58"/>
      <c r="C60" s="89"/>
      <c r="D60" s="89"/>
    </row>
    <row r="61" spans="1:4" ht="21">
      <c r="A61" s="26"/>
      <c r="B61" s="26"/>
      <c r="C61" s="90"/>
      <c r="D61" s="90"/>
    </row>
    <row r="62" spans="1:4" ht="21">
      <c r="A62" s="26"/>
      <c r="B62" s="26"/>
      <c r="C62" s="26"/>
      <c r="D62" s="26"/>
    </row>
    <row r="63" spans="1:4" ht="21">
      <c r="A63" s="26"/>
      <c r="B63" s="26"/>
      <c r="C63" s="26"/>
      <c r="D63" s="26"/>
    </row>
    <row r="64" spans="1:4" ht="21">
      <c r="A64" s="26"/>
      <c r="B64" s="26"/>
      <c r="C64" s="26"/>
      <c r="D64" s="26"/>
    </row>
    <row r="65" spans="1:4" ht="21">
      <c r="A65" s="26"/>
      <c r="B65" s="26"/>
      <c r="C65" s="26"/>
      <c r="D65" s="26"/>
    </row>
    <row r="66" spans="1:4" ht="21">
      <c r="A66" s="26"/>
      <c r="B66" s="26"/>
      <c r="C66" s="26"/>
      <c r="D66" s="26"/>
    </row>
    <row r="67" spans="1:4" ht="21">
      <c r="A67" s="26"/>
      <c r="B67" s="26"/>
      <c r="C67" s="26"/>
      <c r="D67" s="26"/>
    </row>
    <row r="68" spans="1:4" ht="21">
      <c r="A68" s="26"/>
      <c r="B68" s="26"/>
      <c r="C68" s="26"/>
      <c r="D68" s="26"/>
    </row>
    <row r="69" spans="1:4" ht="21">
      <c r="A69" s="26"/>
      <c r="B69" s="26"/>
      <c r="C69" s="26"/>
      <c r="D69" s="26"/>
    </row>
  </sheetData>
  <sheetProtection/>
  <mergeCells count="6">
    <mergeCell ref="A40:D40"/>
    <mergeCell ref="A41:D41"/>
    <mergeCell ref="A1:D1"/>
    <mergeCell ref="A2:D2"/>
    <mergeCell ref="A3:D3"/>
    <mergeCell ref="A39:D39"/>
  </mergeCells>
  <printOptions/>
  <pageMargins left="0.86" right="0.35433070866141736" top="0.47" bottom="0" header="0.5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zoomScaleSheetLayoutView="100" zoomScalePageLayoutView="0" workbookViewId="0" topLeftCell="A1">
      <selection activeCell="C25" sqref="C25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7" width="9.140625" style="1" customWidth="1"/>
    <col min="8" max="8" width="18.28125" style="1" customWidth="1"/>
    <col min="9" max="9" width="17.8515625" style="1" customWidth="1"/>
    <col min="10" max="16384" width="9.140625" style="1" customWidth="1"/>
  </cols>
  <sheetData>
    <row r="2" spans="1:5" ht="21">
      <c r="A2" s="1" t="s">
        <v>86</v>
      </c>
      <c r="D2" s="1" t="s">
        <v>89</v>
      </c>
      <c r="E2" s="91" t="s">
        <v>143</v>
      </c>
    </row>
    <row r="3" spans="1:5" ht="21">
      <c r="A3" s="99" t="s">
        <v>0</v>
      </c>
      <c r="B3" s="99"/>
      <c r="C3" s="99"/>
      <c r="D3" s="99"/>
      <c r="E3" s="99"/>
    </row>
    <row r="4" ht="21">
      <c r="D4" s="38" t="s">
        <v>112</v>
      </c>
    </row>
    <row r="5" spans="1:5" ht="21.75" thickBot="1">
      <c r="A5" s="2"/>
      <c r="B5" s="2"/>
      <c r="C5" s="2" t="s">
        <v>3</v>
      </c>
      <c r="D5" s="2" t="s">
        <v>3</v>
      </c>
      <c r="E5" s="2" t="s">
        <v>3</v>
      </c>
    </row>
    <row r="6" spans="1:5" ht="21.75" thickTop="1">
      <c r="A6" s="101" t="s">
        <v>1</v>
      </c>
      <c r="B6" s="102"/>
      <c r="C6" s="3"/>
      <c r="D6" s="4"/>
      <c r="E6" s="5" t="s">
        <v>21</v>
      </c>
    </row>
    <row r="7" spans="1:5" ht="21">
      <c r="A7" s="6" t="s">
        <v>59</v>
      </c>
      <c r="B7" s="7" t="s">
        <v>4</v>
      </c>
      <c r="C7" s="8" t="s">
        <v>5</v>
      </c>
      <c r="D7" s="9" t="s">
        <v>13</v>
      </c>
      <c r="E7" s="9" t="s">
        <v>22</v>
      </c>
    </row>
    <row r="8" spans="1:5" ht="21.75" thickBot="1">
      <c r="A8" s="10" t="s">
        <v>2</v>
      </c>
      <c r="B8" s="11" t="s">
        <v>2</v>
      </c>
      <c r="C8" s="2"/>
      <c r="D8" s="12"/>
      <c r="E8" s="11" t="s">
        <v>2</v>
      </c>
    </row>
    <row r="9" spans="1:8" ht="29.25" customHeight="1" thickTop="1">
      <c r="A9" s="13" t="s">
        <v>3</v>
      </c>
      <c r="B9" s="46">
        <v>818397314.47</v>
      </c>
      <c r="C9" s="47" t="s">
        <v>6</v>
      </c>
      <c r="D9" s="42"/>
      <c r="E9" s="46">
        <v>1127445849.31</v>
      </c>
      <c r="H9" s="48"/>
    </row>
    <row r="10" spans="1:5" ht="21">
      <c r="A10" s="15"/>
      <c r="B10" s="14"/>
      <c r="C10" s="1" t="s">
        <v>87</v>
      </c>
      <c r="D10" s="14"/>
      <c r="E10" s="14"/>
    </row>
    <row r="11" spans="1:5" ht="21">
      <c r="A11" s="16">
        <v>55300000</v>
      </c>
      <c r="B11" s="17">
        <f>4188337.14+4684881.68+4407674.11+5741763.25+4734833.48+4725240.5</f>
        <v>28482730.16</v>
      </c>
      <c r="C11" s="1" t="s">
        <v>7</v>
      </c>
      <c r="D11" s="18" t="s">
        <v>14</v>
      </c>
      <c r="E11" s="17">
        <v>4725240.5</v>
      </c>
    </row>
    <row r="12" spans="1:5" ht="21">
      <c r="A12" s="16">
        <v>1000000</v>
      </c>
      <c r="B12" s="61">
        <f>70113+1352744+13230+2023016+85789</f>
        <v>3544892</v>
      </c>
      <c r="C12" s="1" t="s">
        <v>8</v>
      </c>
      <c r="D12" s="18" t="s">
        <v>15</v>
      </c>
      <c r="E12" s="61">
        <v>85789</v>
      </c>
    </row>
    <row r="13" spans="1:5" ht="21">
      <c r="A13" s="16">
        <v>10010000</v>
      </c>
      <c r="B13" s="16">
        <f>3150190.19+2532577.46+906689.78+1970853.43+1542033.24+1180444.24</f>
        <v>11282788.340000002</v>
      </c>
      <c r="C13" s="1" t="s">
        <v>9</v>
      </c>
      <c r="D13" s="18" t="s">
        <v>16</v>
      </c>
      <c r="E13" s="16">
        <v>1180444.24</v>
      </c>
    </row>
    <row r="14" spans="1:5" ht="21">
      <c r="A14" s="16">
        <v>1201000</v>
      </c>
      <c r="B14" s="17">
        <f>25739+23177+35260+33920+25435+47180</f>
        <v>190711</v>
      </c>
      <c r="C14" s="1" t="s">
        <v>10</v>
      </c>
      <c r="D14" s="18" t="s">
        <v>17</v>
      </c>
      <c r="E14" s="62">
        <v>47180</v>
      </c>
    </row>
    <row r="15" spans="1:5" ht="21">
      <c r="A15" s="16">
        <v>50000</v>
      </c>
      <c r="B15" s="19" t="s">
        <v>47</v>
      </c>
      <c r="C15" s="1" t="s">
        <v>11</v>
      </c>
      <c r="D15" s="18" t="s">
        <v>18</v>
      </c>
      <c r="E15" s="19" t="s">
        <v>47</v>
      </c>
    </row>
    <row r="16" spans="1:5" ht="21">
      <c r="A16" s="16">
        <v>432439000</v>
      </c>
      <c r="B16" s="16">
        <f>52479326.27+22871353.48+379313237.98+25253689.74+17189729.01+27092315.31</f>
        <v>524199651.79</v>
      </c>
      <c r="C16" s="1" t="s">
        <v>12</v>
      </c>
      <c r="D16" s="18" t="s">
        <v>19</v>
      </c>
      <c r="E16" s="16">
        <v>27092315.31</v>
      </c>
    </row>
    <row r="17" spans="1:5" ht="21">
      <c r="A17" s="16">
        <v>100000000</v>
      </c>
      <c r="B17" s="61">
        <f>35475517+81384534</f>
        <v>116860051</v>
      </c>
      <c r="C17" s="1" t="s">
        <v>62</v>
      </c>
      <c r="D17" s="18" t="s">
        <v>20</v>
      </c>
      <c r="E17" s="61">
        <v>81384534</v>
      </c>
    </row>
    <row r="18" spans="1:5" ht="21">
      <c r="A18" s="16"/>
      <c r="B18" s="21"/>
      <c r="D18" s="18"/>
      <c r="E18" s="61"/>
    </row>
    <row r="19" spans="1:5" ht="21.75" thickBot="1">
      <c r="A19" s="37">
        <f>SUM(A11:A17)</f>
        <v>600000000</v>
      </c>
      <c r="B19" s="43">
        <f>SUM(B11:B17)</f>
        <v>684560824.29</v>
      </c>
      <c r="C19" s="44"/>
      <c r="D19" s="45" t="s">
        <v>3</v>
      </c>
      <c r="E19" s="37">
        <f>SUM(E11:E17)</f>
        <v>114515503.05</v>
      </c>
    </row>
    <row r="20" spans="1:5" ht="21.75" thickTop="1">
      <c r="A20" s="68"/>
      <c r="B20" s="68"/>
      <c r="C20" s="92"/>
      <c r="D20" s="45"/>
      <c r="E20" s="44"/>
    </row>
    <row r="21" spans="1:5" ht="21">
      <c r="A21" s="68"/>
      <c r="B21" s="20">
        <f>12672000+2223040+1323880+12672000</f>
        <v>28890920</v>
      </c>
      <c r="C21" s="69" t="s">
        <v>122</v>
      </c>
      <c r="D21" s="18" t="s">
        <v>107</v>
      </c>
      <c r="E21" s="61">
        <v>12672000</v>
      </c>
    </row>
    <row r="22" spans="1:5" ht="21">
      <c r="A22" s="68"/>
      <c r="B22" s="20">
        <v>403900</v>
      </c>
      <c r="C22" s="69" t="s">
        <v>135</v>
      </c>
      <c r="D22" s="18" t="s">
        <v>136</v>
      </c>
      <c r="E22" s="19" t="s">
        <v>47</v>
      </c>
    </row>
    <row r="23" spans="1:5" ht="21">
      <c r="A23" s="20"/>
      <c r="B23" s="16">
        <v>784.5</v>
      </c>
      <c r="C23" s="1" t="s">
        <v>94</v>
      </c>
      <c r="D23" s="18" t="s">
        <v>50</v>
      </c>
      <c r="E23" s="19" t="s">
        <v>47</v>
      </c>
    </row>
    <row r="24" spans="1:5" ht="21">
      <c r="A24" s="20"/>
      <c r="B24" s="16">
        <f>297550+15000+164360+345490+232750+959445</f>
        <v>2014595</v>
      </c>
      <c r="C24" s="1" t="s">
        <v>93</v>
      </c>
      <c r="D24" s="18" t="s">
        <v>60</v>
      </c>
      <c r="E24" s="16">
        <v>959445</v>
      </c>
    </row>
    <row r="25" spans="1:5" ht="21">
      <c r="A25" s="21"/>
      <c r="B25" s="16">
        <f>5433.24+381046.99+5405.82+159808</f>
        <v>551694.05</v>
      </c>
      <c r="C25" s="1" t="s">
        <v>64</v>
      </c>
      <c r="D25" s="9">
        <v>700</v>
      </c>
      <c r="E25" s="19" t="s">
        <v>47</v>
      </c>
    </row>
    <row r="26" spans="1:5" ht="21">
      <c r="A26" s="21"/>
      <c r="B26" s="16">
        <f>488547.43+5166+15561+950707.06+20187</f>
        <v>1480168.49</v>
      </c>
      <c r="C26" s="1" t="s">
        <v>92</v>
      </c>
      <c r="D26" s="9">
        <v>704</v>
      </c>
      <c r="E26" s="61">
        <v>20187</v>
      </c>
    </row>
    <row r="27" spans="1:5" ht="21">
      <c r="A27" s="21"/>
      <c r="B27" s="16">
        <f>864329.92+1437064.24+1188467.64+1418353.77+1180455.12+744808.5</f>
        <v>6833479.19</v>
      </c>
      <c r="C27" s="1" t="s">
        <v>48</v>
      </c>
      <c r="D27" s="18" t="s">
        <v>31</v>
      </c>
      <c r="E27" s="16">
        <v>744808.5</v>
      </c>
    </row>
    <row r="28" spans="1:5" ht="21">
      <c r="A28" s="21"/>
      <c r="B28" s="16">
        <v>3774.77</v>
      </c>
      <c r="C28" s="1" t="s">
        <v>129</v>
      </c>
      <c r="D28" s="18" t="s">
        <v>130</v>
      </c>
      <c r="E28" s="19" t="s">
        <v>47</v>
      </c>
    </row>
    <row r="29" spans="1:5" ht="21">
      <c r="A29" s="21"/>
      <c r="B29" s="16"/>
      <c r="D29" s="18"/>
      <c r="E29" s="61"/>
    </row>
    <row r="30" spans="1:5" ht="21">
      <c r="A30" s="21"/>
      <c r="B30" s="16"/>
      <c r="D30" s="18"/>
      <c r="E30" s="16"/>
    </row>
    <row r="31" spans="1:5" ht="27" customHeight="1">
      <c r="A31" s="21" t="s">
        <v>3</v>
      </c>
      <c r="B31" s="34">
        <f>SUM(B21:B30)</f>
        <v>40179316</v>
      </c>
      <c r="C31" s="38" t="s">
        <v>3</v>
      </c>
      <c r="D31" s="40" t="s">
        <v>3</v>
      </c>
      <c r="E31" s="34">
        <f>SUM(E21:E30)</f>
        <v>14396440.5</v>
      </c>
    </row>
    <row r="32" spans="1:5" ht="27.75" customHeight="1" thickBot="1">
      <c r="A32" s="22" t="s">
        <v>3</v>
      </c>
      <c r="B32" s="41">
        <f>B19+B31</f>
        <v>724740140.29</v>
      </c>
      <c r="C32" s="23" t="s">
        <v>23</v>
      </c>
      <c r="D32" s="42"/>
      <c r="E32" s="41">
        <f>E19+E31</f>
        <v>128911943.55</v>
      </c>
    </row>
    <row r="33" spans="1:5" ht="21.75" customHeight="1" thickTop="1">
      <c r="A33" s="24"/>
      <c r="B33" s="25"/>
      <c r="C33" s="23"/>
      <c r="D33" s="26"/>
      <c r="E33" s="25"/>
    </row>
    <row r="34" spans="1:5" ht="21.75" customHeight="1">
      <c r="A34" s="24"/>
      <c r="B34" s="25"/>
      <c r="C34" s="23"/>
      <c r="D34" s="26"/>
      <c r="E34" s="25"/>
    </row>
    <row r="35" spans="1:5" ht="21.75" customHeight="1">
      <c r="A35" s="24"/>
      <c r="B35" s="25"/>
      <c r="C35" s="23"/>
      <c r="D35" s="26"/>
      <c r="E35" s="25"/>
    </row>
    <row r="36" spans="1:5" ht="21.75" customHeight="1">
      <c r="A36" s="24"/>
      <c r="B36" s="25"/>
      <c r="C36" s="23"/>
      <c r="D36" s="26"/>
      <c r="E36" s="25"/>
    </row>
    <row r="37" spans="1:5" ht="21.75" customHeight="1">
      <c r="A37" s="24"/>
      <c r="B37" s="25"/>
      <c r="C37" s="23"/>
      <c r="D37" s="26"/>
      <c r="E37" s="25"/>
    </row>
    <row r="38" spans="1:5" ht="21.75" customHeight="1">
      <c r="A38" s="24"/>
      <c r="B38" s="25"/>
      <c r="C38" s="23"/>
      <c r="D38" s="26"/>
      <c r="E38" s="25"/>
    </row>
    <row r="39" spans="1:5" ht="21.75" customHeight="1">
      <c r="A39" s="24"/>
      <c r="B39" s="25"/>
      <c r="C39" s="23"/>
      <c r="D39" s="26"/>
      <c r="E39" s="25"/>
    </row>
    <row r="40" spans="1:5" ht="13.5" customHeight="1" thickBot="1">
      <c r="A40" s="24"/>
      <c r="B40" s="25"/>
      <c r="C40" s="23"/>
      <c r="D40" s="26"/>
      <c r="E40" s="25"/>
    </row>
    <row r="41" spans="1:5" ht="23.25" customHeight="1" thickTop="1">
      <c r="A41" s="103" t="s">
        <v>1</v>
      </c>
      <c r="B41" s="104"/>
      <c r="C41" s="72"/>
      <c r="D41" s="72"/>
      <c r="E41" s="73" t="s">
        <v>21</v>
      </c>
    </row>
    <row r="42" spans="1:5" ht="18.75" customHeight="1">
      <c r="A42" s="74" t="s">
        <v>59</v>
      </c>
      <c r="B42" s="75" t="s">
        <v>4</v>
      </c>
      <c r="C42" s="76" t="s">
        <v>5</v>
      </c>
      <c r="D42" s="74" t="s">
        <v>13</v>
      </c>
      <c r="E42" s="77" t="s">
        <v>22</v>
      </c>
    </row>
    <row r="43" spans="1:5" ht="15.75" customHeight="1" thickBot="1">
      <c r="A43" s="78" t="s">
        <v>2</v>
      </c>
      <c r="B43" s="79" t="s">
        <v>2</v>
      </c>
      <c r="C43" s="80"/>
      <c r="D43" s="81"/>
      <c r="E43" s="79" t="s">
        <v>2</v>
      </c>
    </row>
    <row r="44" spans="1:5" ht="21.75" customHeight="1" thickTop="1">
      <c r="A44" s="74"/>
      <c r="B44" s="77"/>
      <c r="C44" s="94" t="s">
        <v>137</v>
      </c>
      <c r="D44" s="93"/>
      <c r="E44" s="77"/>
    </row>
    <row r="45" spans="1:5" ht="21.75" customHeight="1">
      <c r="A45" s="16">
        <f>64244100-66500-1267600</f>
        <v>62910000</v>
      </c>
      <c r="B45" s="61">
        <f>78624+164040+450095+1368666+1854968.5</f>
        <v>3916393.5</v>
      </c>
      <c r="C45" s="1" t="s">
        <v>95</v>
      </c>
      <c r="D45" s="27" t="s">
        <v>71</v>
      </c>
      <c r="E45" s="61">
        <v>1854968.5</v>
      </c>
    </row>
    <row r="46" spans="1:5" ht="21.75" customHeight="1">
      <c r="A46" s="16">
        <f>8964300+10564100+2721600+388800+3944640+1134600+67200+7680900+1434900+134400+3476000+67200+1539000+67200+8876000</f>
        <v>51060840</v>
      </c>
      <c r="B46" s="17">
        <f>1768077.77+2866763.44+2377118+2399821.18+2444419.02+2420381.45</f>
        <v>14276580.86</v>
      </c>
      <c r="C46" s="1" t="s">
        <v>96</v>
      </c>
      <c r="D46" s="27" t="s">
        <v>72</v>
      </c>
      <c r="E46" s="17">
        <v>2420381.45</v>
      </c>
    </row>
    <row r="47" spans="1:5" ht="21.75" customHeight="1">
      <c r="A47" s="16">
        <f>1359400+30400+2542200+40100</f>
        <v>3972100</v>
      </c>
      <c r="B47" s="17">
        <f>314450+337588+326019+326019+309669+294070.29</f>
        <v>1907815.29</v>
      </c>
      <c r="C47" s="1" t="s">
        <v>97</v>
      </c>
      <c r="D47" s="27" t="s">
        <v>73</v>
      </c>
      <c r="E47" s="17">
        <v>294070.29</v>
      </c>
    </row>
    <row r="48" spans="1:5" ht="21.75" customHeight="1">
      <c r="A48" s="16">
        <f>4607600+2392700+1554400+785300+1779600+727600+6014700+3505600+6063300+2141300</f>
        <v>29572100</v>
      </c>
      <c r="B48" s="16">
        <f>971970+2024210+1499155+1475993.38+1422382.74+1436415</f>
        <v>8830126.120000001</v>
      </c>
      <c r="C48" s="1" t="s">
        <v>98</v>
      </c>
      <c r="D48" s="27" t="s">
        <v>74</v>
      </c>
      <c r="E48" s="16">
        <v>1436415</v>
      </c>
    </row>
    <row r="49" spans="1:5" ht="21.75" customHeight="1">
      <c r="A49" s="16">
        <f>600000+100000+3390000+1000000+500000</f>
        <v>5590000</v>
      </c>
      <c r="B49" s="17">
        <f>125988.5+435424.5+426366.5+226424+182099+570341</f>
        <v>1966643.5</v>
      </c>
      <c r="C49" s="1" t="s">
        <v>99</v>
      </c>
      <c r="D49" s="27" t="s">
        <v>75</v>
      </c>
      <c r="E49" s="17">
        <v>570341</v>
      </c>
    </row>
    <row r="50" spans="1:5" ht="21.75" customHeight="1">
      <c r="A50" s="16">
        <f>16105000+1090000+1440000+6304300+3000000+894400+500000+80000+183600+1233200+1400000+1650000+2650000+2000000+8150000+23170000+1200000+4280000+1000000+3550000+5800000</f>
        <v>85680500</v>
      </c>
      <c r="B50" s="61">
        <f>87528+355943.5+2152390.82+1831976.11+953041.2</f>
        <v>5380879.63</v>
      </c>
      <c r="C50" s="1" t="s">
        <v>100</v>
      </c>
      <c r="D50" s="27" t="s">
        <v>76</v>
      </c>
      <c r="E50" s="61">
        <v>953041.2</v>
      </c>
    </row>
    <row r="51" spans="1:5" ht="21.75" customHeight="1">
      <c r="A51" s="28">
        <f>180000+3445000+1665760+2400000+10750000</f>
        <v>18440760</v>
      </c>
      <c r="B51" s="61">
        <f>186719.79+488429.44+124311.54+404173.13+777943.29+636316.21</f>
        <v>2617893.4</v>
      </c>
      <c r="C51" s="1" t="s">
        <v>101</v>
      </c>
      <c r="D51" s="27" t="s">
        <v>77</v>
      </c>
      <c r="E51" s="61">
        <v>636316.21</v>
      </c>
    </row>
    <row r="52" spans="1:5" ht="21.75" customHeight="1">
      <c r="A52" s="28">
        <v>6260000</v>
      </c>
      <c r="B52" s="16">
        <f>373470.87+502846.17+422510.22+538361.01+469101.48+631482.03</f>
        <v>2937771.7800000003</v>
      </c>
      <c r="C52" s="1" t="s">
        <v>102</v>
      </c>
      <c r="D52" s="27" t="s">
        <v>78</v>
      </c>
      <c r="E52" s="16">
        <v>631482.03</v>
      </c>
    </row>
    <row r="53" spans="1:8" ht="21.75" customHeight="1">
      <c r="A53" s="28">
        <v>43977160</v>
      </c>
      <c r="B53" s="61">
        <f>6317280+12107680+9338440+2757680</f>
        <v>30521080</v>
      </c>
      <c r="C53" s="1" t="s">
        <v>114</v>
      </c>
      <c r="D53" s="27" t="s">
        <v>113</v>
      </c>
      <c r="E53" s="61">
        <v>2757680</v>
      </c>
      <c r="H53" s="49"/>
    </row>
    <row r="54" spans="1:5" ht="21.75" customHeight="1">
      <c r="A54" s="28">
        <v>36441700</v>
      </c>
      <c r="B54" s="61">
        <f>5189.5+51381.4+156370.2+417780.19</f>
        <v>630721.29</v>
      </c>
      <c r="C54" s="1" t="s">
        <v>103</v>
      </c>
      <c r="D54" s="27" t="s">
        <v>117</v>
      </c>
      <c r="E54" s="61">
        <v>417780.19</v>
      </c>
    </row>
    <row r="55" spans="1:8" ht="21.75" customHeight="1">
      <c r="A55" s="28">
        <v>155714840</v>
      </c>
      <c r="B55" s="61">
        <v>500000</v>
      </c>
      <c r="C55" s="1" t="s">
        <v>104</v>
      </c>
      <c r="D55" s="27" t="s">
        <v>118</v>
      </c>
      <c r="E55" s="19" t="s">
        <v>47</v>
      </c>
      <c r="H55" s="49"/>
    </row>
    <row r="56" spans="1:5" ht="21.75" customHeight="1">
      <c r="A56" s="28">
        <f>30000+350000</f>
        <v>380000</v>
      </c>
      <c r="B56" s="61">
        <v>100000</v>
      </c>
      <c r="C56" s="1" t="s">
        <v>115</v>
      </c>
      <c r="D56" s="27" t="s">
        <v>116</v>
      </c>
      <c r="E56" s="19" t="s">
        <v>47</v>
      </c>
    </row>
    <row r="57" spans="1:5" ht="21.75" customHeight="1">
      <c r="A57" s="28">
        <f>66500+1267600</f>
        <v>1334100</v>
      </c>
      <c r="B57" s="61">
        <f>1864+4136+67256+67256+68432.3</f>
        <v>208944.3</v>
      </c>
      <c r="C57" s="1" t="s">
        <v>95</v>
      </c>
      <c r="D57" s="27" t="s">
        <v>121</v>
      </c>
      <c r="E57" s="61">
        <v>68432.3</v>
      </c>
    </row>
    <row r="58" spans="1:5" ht="21.75" customHeight="1">
      <c r="A58" s="28">
        <f>30738500+2217600+2931600+1727500+173500</f>
        <v>37788700</v>
      </c>
      <c r="B58" s="61">
        <f>2147435.07+2138287+2138139.67</f>
        <v>6423861.74</v>
      </c>
      <c r="C58" s="1" t="s">
        <v>96</v>
      </c>
      <c r="D58" s="27" t="s">
        <v>119</v>
      </c>
      <c r="E58" s="61">
        <f>2138287-147.33</f>
        <v>2138139.67</v>
      </c>
    </row>
    <row r="59" spans="1:5" ht="21.75" customHeight="1">
      <c r="A59" s="28">
        <f>471000</f>
        <v>471000</v>
      </c>
      <c r="B59" s="61">
        <f>26140+26140+29278</f>
        <v>81558</v>
      </c>
      <c r="C59" s="1" t="s">
        <v>97</v>
      </c>
      <c r="D59" s="27" t="s">
        <v>120</v>
      </c>
      <c r="E59" s="61">
        <v>29278</v>
      </c>
    </row>
    <row r="60" spans="1:5" ht="21.75" customHeight="1">
      <c r="A60" s="16">
        <f>308500+792000</f>
        <v>1100500</v>
      </c>
      <c r="B60" s="16">
        <f>33500+80500+57000+57000+70580+70580</f>
        <v>369160</v>
      </c>
      <c r="C60" s="1" t="s">
        <v>98</v>
      </c>
      <c r="D60" s="27" t="s">
        <v>82</v>
      </c>
      <c r="E60" s="61">
        <v>70580</v>
      </c>
    </row>
    <row r="61" spans="1:5" ht="21" customHeight="1">
      <c r="A61" s="16">
        <f>7420800+28000+5000000+12000</f>
        <v>12460800</v>
      </c>
      <c r="B61" s="61">
        <f>1389024+1765218</f>
        <v>3154242</v>
      </c>
      <c r="C61" s="1" t="s">
        <v>100</v>
      </c>
      <c r="D61" s="27" t="s">
        <v>80</v>
      </c>
      <c r="E61" s="19" t="s">
        <v>47</v>
      </c>
    </row>
    <row r="62" spans="1:5" ht="21" customHeight="1">
      <c r="A62" s="16">
        <f>3425240+100000</f>
        <v>3525240</v>
      </c>
      <c r="B62" s="61">
        <f>312091.78+255347.82+312091.78</f>
        <v>879531.3800000001</v>
      </c>
      <c r="C62" s="1" t="s">
        <v>101</v>
      </c>
      <c r="D62" s="27" t="s">
        <v>85</v>
      </c>
      <c r="E62" s="61">
        <v>312091.78</v>
      </c>
    </row>
    <row r="63" spans="1:5" ht="21" customHeight="1">
      <c r="A63" s="16">
        <v>130000</v>
      </c>
      <c r="B63" s="61">
        <f>8268.99+14615.77+12558.75+9566.08+15233.29</f>
        <v>60242.880000000005</v>
      </c>
      <c r="C63" s="1" t="s">
        <v>102</v>
      </c>
      <c r="D63" s="27" t="s">
        <v>110</v>
      </c>
      <c r="E63" s="61">
        <v>15233.29</v>
      </c>
    </row>
    <row r="64" spans="1:5" ht="21" customHeight="1">
      <c r="A64" s="16">
        <f>641660+41698000+850000</f>
        <v>43189660</v>
      </c>
      <c r="B64" s="19" t="s">
        <v>47</v>
      </c>
      <c r="C64" s="1" t="s">
        <v>104</v>
      </c>
      <c r="D64" s="27" t="s">
        <v>83</v>
      </c>
      <c r="E64" s="19" t="s">
        <v>47</v>
      </c>
    </row>
    <row r="65" spans="1:5" ht="21" customHeight="1" thickBot="1">
      <c r="A65" s="37">
        <f>SUM(A45:A64)</f>
        <v>600000000</v>
      </c>
      <c r="B65" s="37">
        <f>SUM(B45:B64)</f>
        <v>84763445.66999999</v>
      </c>
      <c r="C65" s="38"/>
      <c r="D65" s="39"/>
      <c r="E65" s="37">
        <f>SUM(E45:E64)</f>
        <v>14606230.909999998</v>
      </c>
    </row>
    <row r="66" spans="1:5" ht="21" customHeight="1" thickTop="1">
      <c r="A66" s="68"/>
      <c r="B66" s="16">
        <f>12672000+2223040+1323880</f>
        <v>16218920</v>
      </c>
      <c r="C66" s="1" t="s">
        <v>114</v>
      </c>
      <c r="D66" s="27" t="s">
        <v>132</v>
      </c>
      <c r="E66" s="19" t="s">
        <v>47</v>
      </c>
    </row>
    <row r="67" spans="1:5" ht="21" customHeight="1">
      <c r="A67" s="21"/>
      <c r="B67" s="16">
        <f>15000+391450+285500+684300+885950+712400</f>
        <v>2974600</v>
      </c>
      <c r="C67" s="1" t="s">
        <v>93</v>
      </c>
      <c r="D67" s="27" t="s">
        <v>60</v>
      </c>
      <c r="E67" s="16">
        <v>712400</v>
      </c>
    </row>
    <row r="68" spans="1:5" ht="21" customHeight="1">
      <c r="A68" s="21" t="s">
        <v>3</v>
      </c>
      <c r="B68" s="16">
        <f>30419058.85+20521562.57+33114019.95+9897382.4+45888580.82+7210586.07</f>
        <v>147051190.66</v>
      </c>
      <c r="C68" s="1" t="s">
        <v>106</v>
      </c>
      <c r="D68" s="18" t="s">
        <v>32</v>
      </c>
      <c r="E68" s="61">
        <v>7210586.07</v>
      </c>
    </row>
    <row r="69" spans="1:7" ht="21" customHeight="1">
      <c r="A69" s="21"/>
      <c r="B69" s="20">
        <f>297550+15000+99250+628000</f>
        <v>1039800</v>
      </c>
      <c r="C69" s="1" t="s">
        <v>91</v>
      </c>
      <c r="D69" s="18" t="s">
        <v>88</v>
      </c>
      <c r="E69" s="61">
        <v>628000</v>
      </c>
      <c r="G69" s="60"/>
    </row>
    <row r="70" spans="1:7" ht="21" customHeight="1">
      <c r="A70" s="21"/>
      <c r="B70" s="20">
        <v>403900</v>
      </c>
      <c r="C70" s="1" t="s">
        <v>128</v>
      </c>
      <c r="D70" s="18" t="s">
        <v>84</v>
      </c>
      <c r="E70" s="19" t="s">
        <v>47</v>
      </c>
      <c r="G70" s="60"/>
    </row>
    <row r="71" spans="1:5" ht="21" customHeight="1">
      <c r="A71" s="21"/>
      <c r="B71" s="20">
        <f>16506000+13108600</f>
        <v>29614600</v>
      </c>
      <c r="C71" s="1" t="s">
        <v>64</v>
      </c>
      <c r="D71" s="18" t="s">
        <v>30</v>
      </c>
      <c r="E71" s="19" t="s">
        <v>47</v>
      </c>
    </row>
    <row r="72" spans="1:5" ht="21" customHeight="1">
      <c r="A72" s="21"/>
      <c r="B72" s="20">
        <v>12927560.76</v>
      </c>
      <c r="C72" s="1" t="s">
        <v>131</v>
      </c>
      <c r="D72" s="18" t="s">
        <v>53</v>
      </c>
      <c r="E72" s="19" t="s">
        <v>47</v>
      </c>
    </row>
    <row r="73" spans="1:5" ht="21" customHeight="1">
      <c r="A73" s="21"/>
      <c r="B73" s="20">
        <f>2958523.14+2690587.55+2577418.1+5166+15021+5166</f>
        <v>8251881.789999999</v>
      </c>
      <c r="C73" s="15" t="s">
        <v>92</v>
      </c>
      <c r="D73" s="18" t="s">
        <v>65</v>
      </c>
      <c r="E73" s="61">
        <v>5166</v>
      </c>
    </row>
    <row r="74" spans="1:5" ht="21" customHeight="1">
      <c r="A74" s="21" t="s">
        <v>3</v>
      </c>
      <c r="B74" s="16">
        <f>383493.25+1947746.37+1183746.56+2425462.78+751137.77+1112935.53</f>
        <v>7804522.260000001</v>
      </c>
      <c r="C74" s="1" t="s">
        <v>48</v>
      </c>
      <c r="D74" s="27" t="s">
        <v>31</v>
      </c>
      <c r="E74" s="61">
        <v>1112935.53</v>
      </c>
    </row>
    <row r="75" spans="1:5" ht="21" customHeight="1">
      <c r="A75" s="60"/>
      <c r="B75" s="16"/>
      <c r="D75" s="27"/>
      <c r="E75" s="19"/>
    </row>
    <row r="76" spans="1:5" ht="21" customHeight="1">
      <c r="A76" s="60"/>
      <c r="B76" s="59"/>
      <c r="D76" s="58"/>
      <c r="E76" s="60"/>
    </row>
    <row r="77" spans="1:5" ht="21" customHeight="1">
      <c r="A77" s="60"/>
      <c r="B77" s="59"/>
      <c r="D77" s="58"/>
      <c r="E77" s="60"/>
    </row>
    <row r="78" spans="1:5" ht="21" customHeight="1" thickBot="1">
      <c r="A78" s="96"/>
      <c r="B78" s="97"/>
      <c r="C78" s="2"/>
      <c r="D78" s="98"/>
      <c r="E78" s="96"/>
    </row>
    <row r="79" spans="1:5" ht="21" customHeight="1" thickTop="1">
      <c r="A79" s="105" t="s">
        <v>1</v>
      </c>
      <c r="B79" s="106"/>
      <c r="C79" s="93"/>
      <c r="D79" s="93"/>
      <c r="E79" s="95" t="s">
        <v>21</v>
      </c>
    </row>
    <row r="80" spans="1:5" ht="22.5" customHeight="1">
      <c r="A80" s="74" t="s">
        <v>59</v>
      </c>
      <c r="B80" s="75" t="s">
        <v>4</v>
      </c>
      <c r="C80" s="76" t="s">
        <v>5</v>
      </c>
      <c r="D80" s="74" t="s">
        <v>13</v>
      </c>
      <c r="E80" s="77" t="s">
        <v>22</v>
      </c>
    </row>
    <row r="81" spans="1:5" ht="19.5" customHeight="1" thickBot="1">
      <c r="A81" s="78" t="s">
        <v>2</v>
      </c>
      <c r="B81" s="79" t="s">
        <v>2</v>
      </c>
      <c r="C81" s="80"/>
      <c r="D81" s="81"/>
      <c r="E81" s="79" t="s">
        <v>2</v>
      </c>
    </row>
    <row r="82" spans="1:5" ht="21" customHeight="1" thickTop="1">
      <c r="A82" s="21"/>
      <c r="B82" s="16">
        <v>784.5</v>
      </c>
      <c r="C82" s="1" t="s">
        <v>105</v>
      </c>
      <c r="D82" s="27" t="s">
        <v>56</v>
      </c>
      <c r="E82" s="19" t="s">
        <v>47</v>
      </c>
    </row>
    <row r="83" spans="1:5" ht="21" customHeight="1">
      <c r="A83" s="21"/>
      <c r="B83" s="61">
        <v>3774.77</v>
      </c>
      <c r="C83" s="1" t="s">
        <v>129</v>
      </c>
      <c r="D83" s="18" t="s">
        <v>130</v>
      </c>
      <c r="E83" s="19" t="s">
        <v>47</v>
      </c>
    </row>
    <row r="84" spans="1:5" ht="21.75" customHeight="1">
      <c r="A84" s="21"/>
      <c r="B84" s="34">
        <f>SUM(B66:B83)</f>
        <v>226291534.73999998</v>
      </c>
      <c r="C84" s="29"/>
      <c r="D84" s="18"/>
      <c r="E84" s="36">
        <f>SUM(E66:E83)</f>
        <v>9669087.6</v>
      </c>
    </row>
    <row r="85" spans="1:5" ht="19.5" customHeight="1">
      <c r="A85" s="22"/>
      <c r="B85" s="35">
        <f>B65+B84</f>
        <v>311054980.40999997</v>
      </c>
      <c r="C85" s="63" t="s">
        <v>34</v>
      </c>
      <c r="D85" s="30"/>
      <c r="E85" s="34">
        <f>E65+E84</f>
        <v>24275318.509999998</v>
      </c>
    </row>
    <row r="86" spans="1:5" ht="19.5" customHeight="1">
      <c r="A86" s="26"/>
      <c r="B86" s="31">
        <f>B32-B85</f>
        <v>413685159.88</v>
      </c>
      <c r="C86" s="6" t="s">
        <v>90</v>
      </c>
      <c r="D86" s="30"/>
      <c r="E86" s="31">
        <f>E32-E85</f>
        <v>104636625.03999999</v>
      </c>
    </row>
    <row r="87" spans="1:5" ht="20.25" customHeight="1">
      <c r="A87" s="26"/>
      <c r="B87" s="33">
        <f>B9+B32-B85</f>
        <v>1232082474.35</v>
      </c>
      <c r="C87" s="64" t="s">
        <v>33</v>
      </c>
      <c r="D87" s="32"/>
      <c r="E87" s="33">
        <f>E9+E32-E85</f>
        <v>1232082474.35</v>
      </c>
    </row>
    <row r="90" ht="21">
      <c r="H90" s="49">
        <f>B87-E87</f>
        <v>0</v>
      </c>
    </row>
    <row r="92" ht="21">
      <c r="C92" s="49"/>
    </row>
    <row r="95" ht="21">
      <c r="E95" s="49"/>
    </row>
    <row r="96" spans="2:5" ht="21">
      <c r="B96" s="48"/>
      <c r="E96" s="49"/>
    </row>
    <row r="97" ht="21">
      <c r="E97" s="49"/>
    </row>
  </sheetData>
  <sheetProtection/>
  <mergeCells count="4">
    <mergeCell ref="A3:E3"/>
    <mergeCell ref="A6:B6"/>
    <mergeCell ref="A41:B41"/>
    <mergeCell ref="A79:B79"/>
  </mergeCells>
  <printOptions/>
  <pageMargins left="0.82" right="0.24" top="0.47" bottom="0.21" header="0.54" footer="0.118110236220472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1" sqref="O1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TrueFasterUser</cp:lastModifiedBy>
  <cp:lastPrinted>2013-05-17T09:50:34Z</cp:lastPrinted>
  <dcterms:created xsi:type="dcterms:W3CDTF">2000-08-08T09:18:48Z</dcterms:created>
  <dcterms:modified xsi:type="dcterms:W3CDTF">2013-05-17T09:52:05Z</dcterms:modified>
  <cp:category/>
  <cp:version/>
  <cp:contentType/>
  <cp:contentStatus/>
</cp:coreProperties>
</file>